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6BFCC336-568E-4216-92A4-EB58DA093FF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7 By Taraf sah" sheetId="1" r:id="rId1"/>
  </sheets>
  <definedNames>
    <definedName name="_xlnm.Print_Area" localSheetId="0">'Jadual 7 By Taraf sah'!$A$1:$I$34</definedName>
  </definedNames>
  <calcPr calcId="191029"/>
  <extLst>
    <ext uri="GoogleSheetsCustomDataVersion2">
      <go:sheetsCustomData xmlns:go="http://customooxmlschemas.google.com/" r:id="rId5" roundtripDataChecksum="KBF7X8FFzcKxBdGI/mZoy13A+N1NR+BxaQDIUIlEvvY="/>
    </ext>
  </extLst>
</workbook>
</file>

<file path=xl/calcChain.xml><?xml version="1.0" encoding="utf-8"?>
<calcChain xmlns="http://schemas.openxmlformats.org/spreadsheetml/2006/main">
  <c r="R17" i="1" l="1"/>
  <c r="H17" i="1"/>
  <c r="S17" i="1"/>
  <c r="I17" i="1"/>
  <c r="H21" i="1"/>
  <c r="I21" i="1"/>
  <c r="H24" i="1"/>
  <c r="I24" i="1"/>
  <c r="H27" i="1"/>
  <c r="I27" i="1"/>
  <c r="H30" i="1"/>
  <c r="I30" i="1"/>
  <c r="I12" i="1"/>
  <c r="H12" i="1"/>
  <c r="Q17" i="1"/>
  <c r="G17" i="1"/>
  <c r="G21" i="1"/>
  <c r="G24" i="1"/>
  <c r="G27" i="1"/>
  <c r="G30" i="1"/>
  <c r="G12" i="1"/>
  <c r="N17" i="1"/>
  <c r="D17" i="1" s="1"/>
  <c r="O17" i="1"/>
  <c r="E17" i="1"/>
  <c r="P17" i="1"/>
  <c r="F17" i="1"/>
  <c r="D21" i="1"/>
  <c r="E21" i="1"/>
  <c r="F21" i="1"/>
  <c r="D24" i="1"/>
  <c r="E24" i="1"/>
  <c r="F24" i="1"/>
  <c r="D27" i="1"/>
  <c r="E27" i="1"/>
  <c r="F27" i="1"/>
  <c r="D30" i="1"/>
  <c r="E30" i="1"/>
  <c r="F30" i="1"/>
  <c r="D12" i="1"/>
  <c r="E12" i="1"/>
  <c r="F12" i="1"/>
  <c r="M17" i="1"/>
  <c r="C17" i="1"/>
  <c r="C24" i="1"/>
  <c r="C27" i="1"/>
  <c r="C21" i="1"/>
  <c r="C30" i="1"/>
  <c r="C12" i="1"/>
  <c r="L17" i="1"/>
  <c r="B17" i="1"/>
  <c r="B24" i="1"/>
  <c r="B27" i="1"/>
  <c r="B21" i="1"/>
  <c r="B30" i="1"/>
  <c r="B12" i="1"/>
  <c r="C36" i="1"/>
  <c r="R43" i="1"/>
  <c r="D56" i="1"/>
  <c r="D65" i="1"/>
  <c r="D68" i="1"/>
  <c r="D74" i="1"/>
  <c r="D101" i="1"/>
  <c r="D104" i="1"/>
  <c r="D128" i="1"/>
  <c r="D131" i="1"/>
  <c r="D137" i="1"/>
  <c r="D140" i="1"/>
  <c r="D164" i="1"/>
  <c r="D173" i="1"/>
  <c r="D200" i="1"/>
  <c r="D203" i="1"/>
  <c r="D206" i="1"/>
  <c r="D209" i="1"/>
  <c r="D212" i="1"/>
  <c r="D218" i="1"/>
  <c r="D221" i="1"/>
  <c r="D36" i="1"/>
  <c r="K72" i="1"/>
  <c r="D89" i="1"/>
  <c r="D161" i="1"/>
  <c r="D197" i="1"/>
  <c r="D53" i="1"/>
  <c r="D125" i="1"/>
  <c r="F74" i="1"/>
  <c r="F65" i="1"/>
  <c r="D50" i="1"/>
  <c r="I209" i="1"/>
  <c r="H140" i="1"/>
  <c r="B36" i="1"/>
  <c r="G36" i="1"/>
  <c r="I221" i="1"/>
  <c r="I36" i="1"/>
  <c r="H221" i="1"/>
  <c r="H36" i="1"/>
  <c r="F221" i="1"/>
  <c r="F36" i="1"/>
  <c r="E221" i="1"/>
  <c r="E36" i="1"/>
  <c r="I218" i="1"/>
  <c r="H218" i="1"/>
  <c r="F218" i="1"/>
  <c r="E218" i="1"/>
  <c r="I212" i="1"/>
  <c r="H212" i="1"/>
  <c r="F212" i="1"/>
  <c r="E212" i="1"/>
  <c r="H209" i="1"/>
  <c r="F209" i="1"/>
  <c r="E209" i="1"/>
  <c r="I206" i="1"/>
  <c r="H206" i="1"/>
  <c r="F206" i="1"/>
  <c r="E206" i="1"/>
  <c r="I203" i="1"/>
  <c r="H203" i="1"/>
  <c r="F203" i="1"/>
  <c r="E203" i="1"/>
  <c r="I200" i="1"/>
  <c r="H200" i="1"/>
  <c r="F200" i="1"/>
  <c r="E200" i="1"/>
  <c r="G197" i="1"/>
  <c r="B197" i="1"/>
  <c r="I173" i="1"/>
  <c r="H173" i="1"/>
  <c r="F173" i="1"/>
  <c r="E173" i="1"/>
  <c r="I164" i="1"/>
  <c r="H164" i="1"/>
  <c r="F164" i="1"/>
  <c r="E164" i="1"/>
  <c r="G161" i="1"/>
  <c r="B161" i="1"/>
  <c r="I140" i="1"/>
  <c r="F140" i="1"/>
  <c r="E140" i="1"/>
  <c r="I137" i="1"/>
  <c r="H137" i="1"/>
  <c r="F137" i="1"/>
  <c r="E137" i="1"/>
  <c r="I131" i="1"/>
  <c r="H131" i="1"/>
  <c r="F131" i="1"/>
  <c r="E131" i="1"/>
  <c r="I128" i="1"/>
  <c r="H128" i="1"/>
  <c r="F128" i="1"/>
  <c r="E128" i="1"/>
  <c r="G125" i="1"/>
  <c r="B125" i="1"/>
  <c r="I104" i="1"/>
  <c r="H104" i="1"/>
  <c r="F104" i="1"/>
  <c r="E104" i="1"/>
  <c r="I101" i="1"/>
  <c r="H101" i="1"/>
  <c r="F101" i="1"/>
  <c r="E101" i="1"/>
  <c r="G89" i="1"/>
  <c r="B89" i="1"/>
  <c r="I74" i="1"/>
  <c r="H74" i="1"/>
  <c r="E74" i="1"/>
  <c r="I68" i="1"/>
  <c r="H68" i="1"/>
  <c r="F68" i="1"/>
  <c r="E68" i="1"/>
  <c r="I65" i="1"/>
  <c r="H65" i="1"/>
  <c r="E65" i="1"/>
  <c r="I56" i="1"/>
  <c r="H56" i="1"/>
  <c r="F56" i="1"/>
  <c r="E56" i="1"/>
  <c r="G53" i="1"/>
  <c r="B53" i="1"/>
  <c r="I89" i="1"/>
  <c r="H53" i="1"/>
  <c r="E161" i="1"/>
  <c r="H89" i="1"/>
  <c r="F161" i="1"/>
  <c r="I53" i="1"/>
  <c r="I161" i="1"/>
  <c r="F53" i="1"/>
  <c r="F125" i="1"/>
  <c r="E89" i="1"/>
  <c r="H125" i="1"/>
  <c r="E125" i="1"/>
  <c r="E197" i="1"/>
  <c r="H197" i="1"/>
  <c r="F89" i="1"/>
  <c r="I125" i="1"/>
  <c r="F197" i="1"/>
  <c r="G50" i="1"/>
  <c r="E53" i="1"/>
  <c r="H161" i="1"/>
  <c r="B50" i="1"/>
  <c r="I197" i="1"/>
  <c r="H50" i="1"/>
  <c r="E50" i="1"/>
  <c r="I50" i="1"/>
  <c r="F50" i="1"/>
  <c r="C9" i="1" l="1"/>
  <c r="B9" i="1"/>
  <c r="G9" i="1"/>
  <c r="F9" i="1"/>
  <c r="I9" i="1"/>
  <c r="E9" i="1"/>
  <c r="D9" i="1"/>
  <c r="H9" i="1"/>
</calcChain>
</file>

<file path=xl/sharedStrings.xml><?xml version="1.0" encoding="utf-8"?>
<sst xmlns="http://schemas.openxmlformats.org/spreadsheetml/2006/main" count="269" uniqueCount="90">
  <si>
    <t xml:space="preserve">Jadual 7 : Statistik utama R&amp;D mengikut taraf sah, 2022 </t>
  </si>
  <si>
    <t>Table 7 : Principal statistics of R&amp;D by legal status, 2022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</si>
  <si>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</si>
  <si>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</si>
  <si>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</si>
  <si>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</si>
  <si>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</si>
  <si>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</si>
  <si>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 xml:space="preserve">Gaji &amp; upah yang dibayar
</t>
  </si>
  <si>
    <t xml:space="preserve">Nilai harta tetap yang dimiliki pada akhir tahun
</t>
  </si>
  <si>
    <t>Legal organisation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</si>
  <si>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</si>
  <si>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</si>
  <si>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</si>
  <si>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</si>
  <si>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</si>
  <si>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</si>
  <si>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</si>
  <si>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</si>
  <si>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</si>
  <si>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</si>
  <si>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</si>
  <si>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</si>
  <si>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</si>
  <si>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</si>
  <si>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</si>
  <si>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</si>
  <si>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</si>
  <si>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</si>
  <si>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</si>
  <si>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</si>
  <si>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</si>
  <si>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</si>
  <si>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Syarikat koperasi</t>
  </si>
  <si>
    <t>Co-operative</t>
  </si>
  <si>
    <t>Perbadanan awam</t>
  </si>
  <si>
    <t>Public corporation</t>
  </si>
  <si>
    <t>Pertubuhan persendirian yang tidak mencari keuntungan</t>
  </si>
  <si>
    <t>Private non-profit making organization</t>
  </si>
  <si>
    <t xml:space="preserve">Jadual 7 : Statistik utama R&amp;D mengikut taraf sah, 2022 (samb.) </t>
  </si>
  <si>
    <t>Table 7 : Principal statistics of R&amp;D by legal status, 2022 (cont.)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</si>
  <si>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</si>
  <si>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</si>
  <si>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Perlombongan &amp; pengkuarian</t>
  </si>
  <si>
    <t>Mining &amp; quarrying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</si>
  <si>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</si>
  <si>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</si>
  <si>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Pembuatan</t>
  </si>
  <si>
    <t>Manufacturing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</si>
  <si>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</si>
  <si>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</si>
  <si>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Pembinaan</t>
  </si>
  <si>
    <t>Construction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</si>
  <si>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</si>
  <si>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</si>
  <si>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Perkhidmatan</t>
  </si>
  <si>
    <t>Services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</si>
  <si>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</si>
  <si>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</si>
  <si>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</si>
  <si>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</si>
  <si>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</si>
  <si>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</si>
  <si>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</si>
  <si>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</si>
  <si>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</si>
  <si>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</si>
  <si>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</si>
  <si>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</si>
  <si>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</si>
  <si>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</si>
  <si>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 xml:space="preserve">Jadual 7 : Statistik utama aktiviti R&amp;D mengikut jenis taraf sah, 2022 </t>
  </si>
  <si>
    <t>Table 7 : Principal statistics of R&amp;D activities by type of legal status, 2022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</si>
  <si>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</si>
  <si>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</si>
  <si>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</si>
  <si>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</si>
  <si>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</si>
  <si>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</si>
  <si>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</si>
  <si>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</si>
  <si>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</si>
  <si>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Perseorangan</t>
  </si>
  <si>
    <t>Perbadanan Awam</t>
  </si>
  <si>
    <t>Perkongsian Liabiliti Terhad</t>
  </si>
  <si>
    <t>Pertubuhan Persendirian Yang Tidak Mencari Keuntungan</t>
  </si>
  <si>
    <t>Syarikat Awam Berhad</t>
  </si>
  <si>
    <t>Syarikat Sendirian Berhad</t>
  </si>
  <si>
    <t>Grand Total</t>
  </si>
  <si>
    <t>Total Perkongsian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</si>
</sst>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[$-409]d\-mmm\-yy"/>
    <numFmt numFmtId="166" formatCode="_-* #,##0_-;\-* #,##0_-;_-* &quot;-&quot;??_-;_-@_-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2" fontId="2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right" vertical="top"/>
    </xf>
    <xf numFmtId="2" fontId="4" fillId="5" borderId="1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right" wrapText="1"/>
    </xf>
    <xf numFmtId="165" fontId="4" fillId="3" borderId="4" xfId="0" applyNumberFormat="1" applyFont="1" applyFill="1" applyBorder="1" applyAlignment="1">
      <alignment horizontal="right" vertical="top" wrapText="1"/>
    </xf>
    <xf numFmtId="165" fontId="2" fillId="3" borderId="4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horizontal="right" vertical="top"/>
    </xf>
    <xf numFmtId="164" fontId="1" fillId="5" borderId="4" xfId="0" applyNumberFormat="1" applyFont="1" applyFill="1" applyBorder="1" applyAlignment="1">
      <alignment horizontal="right" vertical="top"/>
    </xf>
    <xf numFmtId="0" fontId="5" fillId="0" borderId="0" xfId="0" applyFont="1"/>
    <xf numFmtId="165" fontId="5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right" wrapText="1"/>
    </xf>
    <xf numFmtId="165" fontId="8" fillId="3" borderId="1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top"/>
    </xf>
    <xf numFmtId="164" fontId="8" fillId="3" borderId="4" xfId="0" applyNumberFormat="1" applyFont="1" applyFill="1" applyBorder="1" applyAlignment="1">
      <alignment horizontal="right" vertical="top"/>
    </xf>
    <xf numFmtId="165" fontId="8" fillId="2" borderId="1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5" fillId="2" borderId="1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65" fontId="8" fillId="2" borderId="4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166" fontId="9" fillId="0" borderId="4" xfId="0" applyNumberFormat="1" applyFont="1" applyFill="1" applyBorder="1"/>
    <xf numFmtId="0" fontId="5" fillId="6" borderId="0" xfId="0" applyFont="1" applyFill="1"/>
    <xf numFmtId="165" fontId="6" fillId="2" borderId="2" xfId="0" applyNumberFormat="1" applyFont="1" applyFill="1" applyBorder="1" applyAlignment="1">
      <alignment horizontal="center" wrapText="1"/>
    </xf>
    <xf numFmtId="0" fontId="7" fillId="6" borderId="3" xfId="0" applyFont="1" applyFill="1" applyBorder="1"/>
    <xf numFmtId="0" fontId="7" fillId="6" borderId="4" xfId="0" applyFont="1" applyFill="1" applyBorder="1"/>
    <xf numFmtId="165" fontId="8" fillId="2" borderId="2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3138714</xdr:colOff>
      <xdr:row>14</xdr:row>
      <xdr:rowOff>36286</xdr:rowOff>
    </xdr:from>
    <xdr:to>
      <xdr:col>0</xdr:col>
      <xdr:colOff>3265714</xdr:colOff>
      <xdr:row>18</xdr:row>
      <xdr:rowOff>217715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9ED5DD1-E169-F474-6403-5E7214A199BF}"/>
            </a:ext>
          </a:extLst>
        </xdr:cNvPr>
        <xdr:cNvSpPr/>
      </xdr:nvSpPr>
      <xdr:spPr>
        <a:xfrm>
          <a:off x="3138714" y="4132036"/>
          <a:ext cx="127000" cy="1079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30"/>
  <sheetViews>
    <sheetView tabSelected="1" view="pageBreakPreview" zoomScale="70" zoomScaleNormal="100" zoomScaleSheetLayoutView="70" workbookViewId="0">
      <selection activeCell="A3" sqref="A3:I3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7109375" customWidth="1"/>
    <col min="4" max="4" width="20.85546875" customWidth="1"/>
    <col min="5" max="5" width="20.71093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0" width="12.85546875" customWidth="1"/>
    <col min="11" max="11" width="23.7109375" style="77" customWidth="1"/>
    <col min="12" max="12" width="9.28515625" style="77" customWidth="1"/>
    <col min="13" max="13" width="28.140625" style="77" customWidth="1"/>
    <col min="14" max="14" width="22.140625" style="77" customWidth="1"/>
    <col min="15" max="15" width="20.85546875" style="77" customWidth="1"/>
    <col min="16" max="16" width="22.140625" style="77" customWidth="1"/>
    <col min="17" max="17" width="12.85546875" style="77" customWidth="1"/>
    <col min="18" max="18" width="20.85546875" style="77" customWidth="1"/>
    <col min="19" max="19" width="22.140625" style="77" customWidth="1"/>
    <col min="20" max="20" width="9.140625" style="77" customWidth="1"/>
    <col min="21" max="26" width="9.140625" customWidth="1"/>
  </cols>
  <sheetData>
    <row r="1" spans="1:19" ht="15" customHeight="1" x14ac:dyDescent="0.25">
      <c r="A1" s="91"/>
      <c r="B1" s="91"/>
      <c r="C1" s="91"/>
      <c r="D1" s="91"/>
      <c r="E1" s="91"/>
      <c r="F1" s="91"/>
      <c r="G1" s="91"/>
      <c r="H1" s="91"/>
      <c r="I1" s="91"/>
    </row>
    <row r="2" spans="1:19" ht="15" customHeight="1" x14ac:dyDescent="0.25">
      <c r="A2" s="92" t="s">
        <v>71</v>
      </c>
      <c r="B2" s="93"/>
      <c r="C2" s="94"/>
      <c r="D2" s="93"/>
      <c r="E2" s="93"/>
      <c r="F2" s="93"/>
      <c r="G2" s="93"/>
      <c r="H2" s="93"/>
      <c r="I2" s="94"/>
    </row>
    <row r="3" spans="1:19" ht="21.75" customHeight="1" x14ac:dyDescent="0.25">
      <c r="A3" s="95" t="s">
        <v>72</v>
      </c>
      <c r="B3" s="93"/>
      <c r="C3" s="94"/>
      <c r="D3" s="93"/>
      <c r="E3" s="93"/>
      <c r="F3" s="93"/>
      <c r="G3" s="93"/>
      <c r="H3" s="93"/>
      <c r="I3" s="94"/>
    </row>
    <row r="4" spans="1:19" ht="15" customHeight="1" x14ac:dyDescent="0.25">
      <c r="A4" s="51"/>
      <c r="B4" s="52"/>
      <c r="C4" s="53"/>
      <c r="D4" s="52"/>
      <c r="E4" s="52"/>
      <c r="F4" s="52"/>
      <c r="G4" s="52"/>
      <c r="H4" s="52"/>
      <c r="I4" s="51"/>
    </row>
    <row r="5" spans="1:19" ht="11.25" customHeight="1" x14ac:dyDescent="0.25">
      <c r="A5" s="54"/>
      <c r="B5" s="55"/>
      <c r="C5" s="56"/>
      <c r="D5" s="55"/>
      <c r="E5" s="55"/>
      <c r="F5" s="55"/>
      <c r="G5" s="55"/>
      <c r="H5" s="55"/>
      <c r="I5" s="54"/>
    </row>
    <row r="6" spans="1:19" ht="52.5" customHeight="1" x14ac:dyDescent="0.3">
      <c r="A6" s="57" t="s">
        <v>70</v>
      </c>
      <c r="B6" s="58" t="s">
        <v>60</v>
      </c>
      <c r="C6" s="58" t="s">
        <v>61</v>
      </c>
      <c r="D6" s="58" t="s">
        <v>62</v>
      </c>
      <c r="E6" s="58" t="s">
        <v>63</v>
      </c>
      <c r="F6" s="58" t="s">
        <v>64</v>
      </c>
      <c r="G6" s="58" t="s">
        <v>65</v>
      </c>
      <c r="H6" s="58" t="s">
        <v>66</v>
      </c>
      <c r="I6" s="58" t="s">
        <v>67</v>
      </c>
    </row>
    <row r="7" spans="1:19" ht="57.75" customHeight="1" x14ac:dyDescent="0.25">
      <c r="A7" s="59" t="s">
        <v>10</v>
      </c>
      <c r="B7" s="60" t="s">
        <v>11</v>
      </c>
      <c r="C7" s="60" t="s">
        <v>68</v>
      </c>
      <c r="D7" s="60" t="s">
        <v>12</v>
      </c>
      <c r="E7" s="60" t="s">
        <v>69</v>
      </c>
      <c r="F7" s="60" t="s">
        <v>14</v>
      </c>
      <c r="G7" s="60" t="s">
        <v>57</v>
      </c>
      <c r="H7" s="60" t="s">
        <v>58</v>
      </c>
      <c r="I7" s="60" t="s">
        <v>59</v>
      </c>
    </row>
    <row r="8" spans="1:19" ht="31.5" customHeight="1" x14ac:dyDescent="0.25">
      <c r="A8" s="61"/>
      <c r="B8" s="62"/>
      <c r="C8" s="62" t="s">
        <v>18</v>
      </c>
      <c r="D8" s="62" t="s">
        <v>18</v>
      </c>
      <c r="E8" s="62" t="s">
        <v>18</v>
      </c>
      <c r="F8" s="62" t="s">
        <v>18</v>
      </c>
      <c r="G8" s="62"/>
      <c r="H8" s="62" t="s">
        <v>18</v>
      </c>
      <c r="I8" s="62" t="s">
        <v>18</v>
      </c>
      <c r="K8" s="87" t="s">
        <v>73</v>
      </c>
      <c r="L8" s="88" t="s">
        <v>74</v>
      </c>
      <c r="M8" s="88" t="s">
        <v>75</v>
      </c>
      <c r="N8" s="88" t="s">
        <v>76</v>
      </c>
      <c r="O8" s="88" t="s">
        <v>77</v>
      </c>
      <c r="P8" s="88" t="s">
        <v>78</v>
      </c>
      <c r="Q8" s="88" t="s">
        <v>79</v>
      </c>
      <c r="R8" s="88" t="s">
        <v>80</v>
      </c>
      <c r="S8" s="88" t="s">
        <v>81</v>
      </c>
    </row>
    <row r="9" spans="1:19" ht="24" customHeight="1" x14ac:dyDescent="0.25">
      <c r="A9" s="63" t="s">
        <v>19</v>
      </c>
      <c r="B9" s="64">
        <f t="shared" ref="B9:I9" si="0">B12+B17+B24+B27+B21+B30</f>
        <v>3007</v>
      </c>
      <c r="C9" s="64">
        <f t="shared" si="0"/>
        <v>12813025.300217526</v>
      </c>
      <c r="D9" s="64">
        <f t="shared" si="0"/>
        <v>1549764169.0931499</v>
      </c>
      <c r="E9" s="64">
        <f t="shared" si="0"/>
        <v>1099330192.2554655</v>
      </c>
      <c r="F9" s="64">
        <f t="shared" si="0"/>
        <v>450376336.58702612</v>
      </c>
      <c r="G9" s="64">
        <f t="shared" si="0"/>
        <v>1125837.5780058652</v>
      </c>
      <c r="H9" s="64">
        <f t="shared" si="0"/>
        <v>65709399.749120362</v>
      </c>
      <c r="I9" s="64">
        <f t="shared" si="0"/>
        <v>663401613.41040862</v>
      </c>
      <c r="K9" s="89" t="s">
        <v>88</v>
      </c>
      <c r="L9" s="90">
        <v>2891</v>
      </c>
      <c r="M9" s="90">
        <v>12586862846.61767</v>
      </c>
      <c r="N9" s="90">
        <v>1548308228128.7463</v>
      </c>
      <c r="O9" s="90">
        <v>1098805967808.8226</v>
      </c>
      <c r="P9" s="90">
        <v>449505515298.12482</v>
      </c>
      <c r="Q9" s="90">
        <v>1120247</v>
      </c>
      <c r="R9" s="90">
        <v>65464037549.871635</v>
      </c>
      <c r="S9" s="90">
        <v>662302266739.19312</v>
      </c>
    </row>
    <row r="10" spans="1:19" ht="24.75" customHeight="1" x14ac:dyDescent="0.25">
      <c r="A10" s="65" t="s">
        <v>20</v>
      </c>
      <c r="B10" s="65"/>
      <c r="C10" s="66"/>
      <c r="D10" s="65"/>
      <c r="E10" s="65"/>
      <c r="F10" s="65"/>
      <c r="G10" s="65"/>
      <c r="H10" s="65"/>
      <c r="I10" s="65"/>
      <c r="K10" s="87"/>
      <c r="L10" s="88"/>
      <c r="M10" s="88"/>
      <c r="N10" s="88"/>
      <c r="O10" s="88"/>
      <c r="P10" s="88"/>
      <c r="Q10" s="88"/>
      <c r="R10" s="88"/>
      <c r="S10" s="88"/>
    </row>
    <row r="11" spans="1:19" ht="9.6" customHeight="1" x14ac:dyDescent="0.25">
      <c r="A11" s="67"/>
      <c r="B11" s="91"/>
      <c r="C11" s="91"/>
      <c r="D11" s="91"/>
      <c r="E11" s="91"/>
      <c r="F11" s="91"/>
      <c r="G11" s="91"/>
      <c r="H11" s="91"/>
      <c r="I11" s="91"/>
      <c r="K11" s="87"/>
      <c r="L11" s="88"/>
      <c r="M11" s="88"/>
      <c r="N11" s="88"/>
      <c r="O11" s="88"/>
      <c r="P11" s="88"/>
      <c r="Q11" s="88"/>
      <c r="R11" s="88"/>
      <c r="S11" s="88"/>
    </row>
    <row r="12" spans="1:19" ht="19.5" customHeight="1" x14ac:dyDescent="0.25">
      <c r="A12" s="68" t="s">
        <v>23</v>
      </c>
      <c r="B12" s="69">
        <f>L12</f>
        <v>48</v>
      </c>
      <c r="C12" s="70">
        <f>M12/1000</f>
        <v>5091.4231547746422</v>
      </c>
      <c r="D12" s="70">
        <f>N12/1000</f>
        <v>98902.659173686407</v>
      </c>
      <c r="E12" s="70">
        <f t="shared" ref="E12:I12" si="1">O12/1000</f>
        <v>45763.17858514074</v>
      </c>
      <c r="F12" s="70">
        <f t="shared" si="1"/>
        <v>53139.480588545674</v>
      </c>
      <c r="G12" s="69">
        <f>Q12</f>
        <v>702.57800586510257</v>
      </c>
      <c r="H12" s="70">
        <f t="shared" si="1"/>
        <v>21181.24351888325</v>
      </c>
      <c r="I12" s="70">
        <f t="shared" si="1"/>
        <v>23651.378753999976</v>
      </c>
      <c r="K12" s="89" t="s">
        <v>82</v>
      </c>
      <c r="L12" s="90">
        <v>48</v>
      </c>
      <c r="M12" s="90">
        <v>5091423.1547746425</v>
      </c>
      <c r="N12" s="90">
        <v>98902659.1736864</v>
      </c>
      <c r="O12" s="90">
        <v>45763178.585140742</v>
      </c>
      <c r="P12" s="90">
        <v>53139480.588545673</v>
      </c>
      <c r="Q12" s="90">
        <v>702.57800586510257</v>
      </c>
      <c r="R12" s="90">
        <v>21181243.518883251</v>
      </c>
      <c r="S12" s="90">
        <v>23651378.753999975</v>
      </c>
    </row>
    <row r="13" spans="1:19" ht="19.5" customHeight="1" x14ac:dyDescent="0.25">
      <c r="A13" s="76" t="s">
        <v>24</v>
      </c>
      <c r="B13" s="69"/>
      <c r="C13" s="70"/>
      <c r="D13" s="70"/>
      <c r="E13" s="70"/>
      <c r="F13" s="70"/>
      <c r="G13" s="69"/>
      <c r="H13" s="70"/>
      <c r="I13" s="70"/>
      <c r="K13" s="89" t="s">
        <v>25</v>
      </c>
      <c r="L13" s="90">
        <v>16</v>
      </c>
      <c r="M13" s="90">
        <v>7552538.155165636</v>
      </c>
      <c r="N13" s="90">
        <v>50221584.100000001</v>
      </c>
      <c r="O13" s="90">
        <v>25844426.109999999</v>
      </c>
      <c r="P13" s="90">
        <v>24377157.990000002</v>
      </c>
      <c r="Q13" s="90">
        <v>341</v>
      </c>
      <c r="R13" s="90">
        <v>11970097.32</v>
      </c>
      <c r="S13" s="90">
        <v>24745524.031685151</v>
      </c>
    </row>
    <row r="14" spans="1:19" ht="7.5" customHeight="1" x14ac:dyDescent="0.25">
      <c r="A14" s="67"/>
      <c r="B14" s="69"/>
      <c r="C14" s="70"/>
      <c r="D14" s="70"/>
      <c r="E14" s="70"/>
      <c r="F14" s="70"/>
      <c r="G14" s="69"/>
      <c r="H14" s="70"/>
      <c r="I14" s="70"/>
      <c r="K14" s="89"/>
      <c r="L14" s="90"/>
      <c r="M14" s="90"/>
      <c r="N14" s="90"/>
      <c r="O14" s="90"/>
      <c r="P14" s="90"/>
      <c r="Q14" s="90"/>
      <c r="R14" s="90"/>
      <c r="S14" s="90"/>
    </row>
    <row r="15" spans="1:19" ht="19.5" customHeight="1" x14ac:dyDescent="0.25">
      <c r="A15" s="68" t="s">
        <v>25</v>
      </c>
      <c r="B15" s="69"/>
      <c r="C15" s="70"/>
      <c r="D15" s="70"/>
      <c r="E15" s="70"/>
      <c r="F15" s="70"/>
      <c r="G15" s="69"/>
      <c r="H15" s="70"/>
      <c r="I15" s="70"/>
      <c r="K15" s="89" t="s">
        <v>84</v>
      </c>
      <c r="L15" s="90">
        <v>1</v>
      </c>
      <c r="M15" s="90">
        <v>21396</v>
      </c>
      <c r="N15" s="90">
        <v>222949</v>
      </c>
      <c r="O15" s="90">
        <v>81188</v>
      </c>
      <c r="P15" s="90">
        <v>141761</v>
      </c>
      <c r="Q15" s="90">
        <v>4</v>
      </c>
      <c r="R15" s="90">
        <v>98181</v>
      </c>
      <c r="S15" s="90">
        <v>25483</v>
      </c>
    </row>
    <row r="16" spans="1:19" ht="19.5" customHeight="1" x14ac:dyDescent="0.25">
      <c r="A16" s="76" t="s">
        <v>26</v>
      </c>
      <c r="B16" s="69"/>
      <c r="C16" s="70"/>
      <c r="D16" s="70"/>
      <c r="E16" s="70"/>
      <c r="F16" s="70"/>
      <c r="G16" s="69"/>
      <c r="H16" s="70"/>
      <c r="I16" s="70"/>
      <c r="K16" s="89"/>
      <c r="L16" s="90"/>
      <c r="M16" s="90"/>
      <c r="N16" s="90"/>
      <c r="O16" s="90"/>
      <c r="P16" s="90"/>
      <c r="Q16" s="90"/>
      <c r="R16" s="90"/>
      <c r="S16" s="90"/>
    </row>
    <row r="17" spans="1:19" ht="15" customHeight="1" x14ac:dyDescent="0.25">
      <c r="A17" s="67"/>
      <c r="B17" s="69">
        <f t="shared" ref="B17:B30" si="2">L17</f>
        <v>17</v>
      </c>
      <c r="C17" s="70">
        <f t="shared" ref="C17:C30" si="3">M17/1000</f>
        <v>7573.9341551656362</v>
      </c>
      <c r="D17" s="70">
        <f t="shared" ref="D17:D30" si="4">N17/1000</f>
        <v>50444.533100000001</v>
      </c>
      <c r="E17" s="70">
        <f t="shared" ref="E17:E30" si="5">O17/1000</f>
        <v>25925.614109999999</v>
      </c>
      <c r="F17" s="70">
        <f t="shared" ref="F17:F30" si="6">P17/1000</f>
        <v>24518.918990000002</v>
      </c>
      <c r="G17" s="69">
        <f t="shared" ref="G17:G30" si="7">Q17</f>
        <v>345</v>
      </c>
      <c r="H17" s="70">
        <f t="shared" ref="H17:H30" si="8">R17/1000</f>
        <v>12068.278319999999</v>
      </c>
      <c r="I17" s="70">
        <f t="shared" ref="I17:I30" si="9">S17/1000</f>
        <v>24771.007031685152</v>
      </c>
      <c r="K17" s="89" t="s">
        <v>89</v>
      </c>
      <c r="L17" s="90">
        <f>L13+L15</f>
        <v>17</v>
      </c>
      <c r="M17" s="90">
        <f t="shared" ref="M17:S17" si="10">M13+M15</f>
        <v>7573934.155165636</v>
      </c>
      <c r="N17" s="90">
        <f t="shared" si="10"/>
        <v>50444533.100000001</v>
      </c>
      <c r="O17" s="90">
        <f t="shared" si="10"/>
        <v>25925614.109999999</v>
      </c>
      <c r="P17" s="90">
        <f t="shared" si="10"/>
        <v>24518918.990000002</v>
      </c>
      <c r="Q17" s="90">
        <f t="shared" si="10"/>
        <v>345</v>
      </c>
      <c r="R17" s="90">
        <f t="shared" si="10"/>
        <v>12068278.32</v>
      </c>
      <c r="S17" s="90">
        <f t="shared" si="10"/>
        <v>24771007.031685151</v>
      </c>
    </row>
    <row r="18" spans="1:19" ht="17.25" customHeight="1" x14ac:dyDescent="0.25">
      <c r="A18" s="68" t="s">
        <v>27</v>
      </c>
      <c r="B18" s="69"/>
      <c r="C18" s="70"/>
      <c r="D18" s="70"/>
      <c r="E18" s="70"/>
      <c r="F18" s="70"/>
      <c r="G18" s="69"/>
      <c r="H18" s="70"/>
      <c r="I18" s="70"/>
      <c r="K18" s="89"/>
      <c r="L18" s="90"/>
      <c r="M18" s="90"/>
      <c r="N18" s="90"/>
      <c r="O18" s="90"/>
      <c r="P18" s="90"/>
      <c r="Q18" s="90"/>
      <c r="R18" s="90"/>
      <c r="S18" s="90"/>
    </row>
    <row r="19" spans="1:19" ht="20.25" customHeight="1" x14ac:dyDescent="0.25">
      <c r="A19" s="76" t="s">
        <v>28</v>
      </c>
      <c r="B19" s="69"/>
      <c r="C19" s="70"/>
      <c r="D19" s="70"/>
      <c r="E19" s="70"/>
      <c r="F19" s="70"/>
      <c r="G19" s="69"/>
      <c r="H19" s="70"/>
      <c r="I19" s="70"/>
      <c r="K19" s="89"/>
      <c r="L19" s="90"/>
      <c r="M19" s="90"/>
      <c r="N19" s="90"/>
      <c r="O19" s="90"/>
      <c r="P19" s="90"/>
      <c r="Q19" s="90"/>
      <c r="R19" s="90"/>
      <c r="S19" s="90"/>
    </row>
    <row r="20" spans="1:19" ht="15" customHeight="1" x14ac:dyDescent="0.25">
      <c r="A20" s="67"/>
      <c r="B20" s="69"/>
      <c r="C20" s="70"/>
      <c r="D20" s="70"/>
      <c r="E20" s="70"/>
      <c r="F20" s="70"/>
      <c r="G20" s="69"/>
      <c r="H20" s="70"/>
      <c r="I20" s="70"/>
    </row>
    <row r="21" spans="1:19" ht="19.5" customHeight="1" x14ac:dyDescent="0.25">
      <c r="A21" s="68" t="s">
        <v>29</v>
      </c>
      <c r="B21" s="69">
        <f t="shared" si="2"/>
        <v>2817</v>
      </c>
      <c r="C21" s="70">
        <f t="shared" si="3"/>
        <v>11086245.140093546</v>
      </c>
      <c r="D21" s="70">
        <f t="shared" si="4"/>
        <v>1357389376.0191844</v>
      </c>
      <c r="E21" s="70">
        <f t="shared" si="5"/>
        <v>994910086.33346593</v>
      </c>
      <c r="F21" s="70">
        <f t="shared" si="6"/>
        <v>362421649.43506014</v>
      </c>
      <c r="G21" s="69">
        <f t="shared" si="7"/>
        <v>1013313</v>
      </c>
      <c r="H21" s="70">
        <f t="shared" si="8"/>
        <v>56139628.02672676</v>
      </c>
      <c r="I21" s="70">
        <f t="shared" si="9"/>
        <v>442666820.45907861</v>
      </c>
      <c r="K21" s="89" t="s">
        <v>87</v>
      </c>
      <c r="L21" s="90">
        <v>2817</v>
      </c>
      <c r="M21" s="90">
        <v>11086245140.093546</v>
      </c>
      <c r="N21" s="90">
        <v>1357389376019.1843</v>
      </c>
      <c r="O21" s="90">
        <v>994910086333.46594</v>
      </c>
      <c r="P21" s="90">
        <v>362421649435.06012</v>
      </c>
      <c r="Q21" s="90">
        <v>1013313</v>
      </c>
      <c r="R21" s="90">
        <v>56139628026.726761</v>
      </c>
      <c r="S21" s="90">
        <v>442666820459.07861</v>
      </c>
    </row>
    <row r="22" spans="1:19" ht="19.5" customHeight="1" x14ac:dyDescent="0.25">
      <c r="A22" s="76" t="s">
        <v>30</v>
      </c>
      <c r="B22" s="69"/>
      <c r="C22" s="70"/>
      <c r="D22" s="70"/>
      <c r="E22" s="70"/>
      <c r="F22" s="70"/>
      <c r="G22" s="69"/>
      <c r="H22" s="70"/>
      <c r="I22" s="70"/>
    </row>
    <row r="23" spans="1:19" ht="15" customHeight="1" x14ac:dyDescent="0.25">
      <c r="A23" s="67"/>
      <c r="B23" s="69"/>
      <c r="C23" s="70"/>
      <c r="D23" s="70"/>
      <c r="E23" s="70"/>
      <c r="F23" s="70"/>
      <c r="G23" s="69"/>
      <c r="H23" s="70"/>
      <c r="I23" s="70"/>
    </row>
    <row r="24" spans="1:19" ht="19.5" customHeight="1" x14ac:dyDescent="0.25">
      <c r="A24" s="68" t="s">
        <v>31</v>
      </c>
      <c r="B24" s="69">
        <f t="shared" si="2"/>
        <v>106</v>
      </c>
      <c r="C24" s="70">
        <f t="shared" si="3"/>
        <v>1506432.2644738934</v>
      </c>
      <c r="D24" s="70">
        <f t="shared" si="4"/>
        <v>190002965.04762888</v>
      </c>
      <c r="E24" s="70">
        <f t="shared" si="5"/>
        <v>103561390.58073461</v>
      </c>
      <c r="F24" s="70">
        <f t="shared" si="6"/>
        <v>86441574.466894299</v>
      </c>
      <c r="G24" s="69">
        <f t="shared" si="7"/>
        <v>94411</v>
      </c>
      <c r="H24" s="70">
        <f t="shared" si="8"/>
        <v>8729502.1389724854</v>
      </c>
      <c r="I24" s="70">
        <f t="shared" si="9"/>
        <v>206023619.50561345</v>
      </c>
      <c r="K24" s="89" t="s">
        <v>86</v>
      </c>
      <c r="L24" s="90">
        <v>106</v>
      </c>
      <c r="M24" s="90">
        <v>1506432264.4738934</v>
      </c>
      <c r="N24" s="90">
        <v>190002965047.62888</v>
      </c>
      <c r="O24" s="90">
        <v>103561390580.7346</v>
      </c>
      <c r="P24" s="90">
        <v>86441574466.894302</v>
      </c>
      <c r="Q24" s="90">
        <v>94411</v>
      </c>
      <c r="R24" s="90">
        <v>8729502138.9724846</v>
      </c>
      <c r="S24" s="90">
        <v>206023619505.61343</v>
      </c>
    </row>
    <row r="25" spans="1:19" ht="19.5" customHeight="1" x14ac:dyDescent="0.25">
      <c r="A25" s="76" t="s">
        <v>32</v>
      </c>
      <c r="B25" s="69"/>
      <c r="C25" s="70"/>
      <c r="D25" s="70"/>
      <c r="E25" s="70"/>
      <c r="F25" s="70"/>
      <c r="G25" s="69"/>
      <c r="H25" s="70"/>
      <c r="I25" s="70"/>
      <c r="K25" s="89"/>
      <c r="L25" s="90"/>
      <c r="M25" s="90"/>
      <c r="N25" s="90"/>
      <c r="O25" s="90"/>
      <c r="P25" s="90"/>
      <c r="Q25" s="90"/>
      <c r="R25" s="90"/>
      <c r="S25" s="90"/>
    </row>
    <row r="26" spans="1:19" ht="15" customHeight="1" x14ac:dyDescent="0.25">
      <c r="A26" s="67"/>
      <c r="B26" s="69"/>
      <c r="C26" s="70"/>
      <c r="D26" s="70"/>
      <c r="E26" s="70"/>
      <c r="F26" s="70"/>
      <c r="G26" s="69"/>
      <c r="H26" s="70"/>
      <c r="I26" s="70"/>
      <c r="K26" s="89"/>
      <c r="L26" s="90"/>
      <c r="M26" s="90"/>
      <c r="N26" s="90"/>
      <c r="O26" s="90"/>
      <c r="P26" s="90"/>
      <c r="Q26" s="90"/>
      <c r="R26" s="90"/>
      <c r="S26" s="90"/>
    </row>
    <row r="27" spans="1:19" ht="19.5" customHeight="1" x14ac:dyDescent="0.25">
      <c r="A27" s="68" t="s">
        <v>35</v>
      </c>
      <c r="B27" s="69">
        <f t="shared" si="2"/>
        <v>14</v>
      </c>
      <c r="C27" s="70">
        <f t="shared" si="3"/>
        <v>205378.16034014442</v>
      </c>
      <c r="D27" s="70">
        <f t="shared" si="4"/>
        <v>2160875.7150631258</v>
      </c>
      <c r="E27" s="70">
        <f t="shared" si="5"/>
        <v>766685.57656999049</v>
      </c>
      <c r="F27" s="70">
        <f t="shared" si="6"/>
        <v>1394190.1384931346</v>
      </c>
      <c r="G27" s="69">
        <f t="shared" si="7"/>
        <v>16809</v>
      </c>
      <c r="H27" s="70">
        <f t="shared" si="8"/>
        <v>786902.0345822355</v>
      </c>
      <c r="I27" s="70">
        <f t="shared" si="9"/>
        <v>14639065.652930981</v>
      </c>
      <c r="K27" s="89" t="s">
        <v>83</v>
      </c>
      <c r="L27" s="90">
        <v>14</v>
      </c>
      <c r="M27" s="90">
        <v>205378160.34014443</v>
      </c>
      <c r="N27" s="90">
        <v>2160875715.0631256</v>
      </c>
      <c r="O27" s="90">
        <v>766685576.56999052</v>
      </c>
      <c r="P27" s="90">
        <v>1394190138.4931347</v>
      </c>
      <c r="Q27" s="90">
        <v>16809</v>
      </c>
      <c r="R27" s="90">
        <v>786902034.58223546</v>
      </c>
      <c r="S27" s="90">
        <v>14639065652.930981</v>
      </c>
    </row>
    <row r="28" spans="1:19" ht="19.5" customHeight="1" x14ac:dyDescent="0.25">
      <c r="A28" s="76" t="s">
        <v>36</v>
      </c>
      <c r="B28" s="69"/>
      <c r="C28" s="70"/>
      <c r="D28" s="70"/>
      <c r="E28" s="70"/>
      <c r="F28" s="70"/>
      <c r="G28" s="69"/>
      <c r="H28" s="70"/>
      <c r="I28" s="70"/>
    </row>
    <row r="29" spans="1:19" ht="15" customHeight="1" x14ac:dyDescent="0.25">
      <c r="A29" s="67"/>
      <c r="B29" s="69"/>
      <c r="C29" s="70"/>
      <c r="D29" s="70"/>
      <c r="E29" s="70"/>
      <c r="F29" s="70"/>
      <c r="G29" s="69"/>
      <c r="H29" s="70"/>
      <c r="I29" s="70"/>
      <c r="K29" s="89"/>
      <c r="L29" s="90"/>
      <c r="M29" s="90"/>
      <c r="N29" s="90"/>
      <c r="O29" s="90"/>
      <c r="P29" s="90"/>
      <c r="Q29" s="90"/>
      <c r="R29" s="90"/>
      <c r="S29" s="90"/>
    </row>
    <row r="30" spans="1:19" ht="41.25" customHeight="1" x14ac:dyDescent="0.25">
      <c r="A30" s="68" t="s">
        <v>37</v>
      </c>
      <c r="B30" s="69">
        <f t="shared" si="2"/>
        <v>5</v>
      </c>
      <c r="C30" s="70">
        <f t="shared" si="3"/>
        <v>2304.3780000000002</v>
      </c>
      <c r="D30" s="70">
        <f t="shared" si="4"/>
        <v>61605.118999999999</v>
      </c>
      <c r="E30" s="70">
        <f t="shared" si="5"/>
        <v>20340.972000000002</v>
      </c>
      <c r="F30" s="70">
        <f t="shared" si="6"/>
        <v>41264.146999999997</v>
      </c>
      <c r="G30" s="69">
        <f t="shared" si="7"/>
        <v>257</v>
      </c>
      <c r="H30" s="70">
        <f t="shared" si="8"/>
        <v>20118.026999999998</v>
      </c>
      <c r="I30" s="70">
        <f t="shared" si="9"/>
        <v>23685.406999999999</v>
      </c>
      <c r="K30" s="89" t="s">
        <v>85</v>
      </c>
      <c r="L30" s="90">
        <v>5</v>
      </c>
      <c r="M30" s="90">
        <v>2304378</v>
      </c>
      <c r="N30" s="90">
        <v>61605119</v>
      </c>
      <c r="O30" s="90">
        <v>20340972</v>
      </c>
      <c r="P30" s="90">
        <v>41264147</v>
      </c>
      <c r="Q30" s="90">
        <v>257</v>
      </c>
      <c r="R30" s="90">
        <v>20118027</v>
      </c>
      <c r="S30" s="90">
        <v>23685407</v>
      </c>
    </row>
    <row r="31" spans="1:19" ht="19.5" customHeight="1" x14ac:dyDescent="0.25">
      <c r="A31" s="76" t="s">
        <v>38</v>
      </c>
      <c r="B31" s="70"/>
      <c r="C31" s="70"/>
      <c r="D31" s="70"/>
      <c r="E31" s="70"/>
      <c r="F31" s="70"/>
      <c r="G31" s="70"/>
      <c r="H31" s="70"/>
      <c r="I31" s="70"/>
    </row>
    <row r="32" spans="1:19" ht="19.5" customHeight="1" x14ac:dyDescent="0.25">
      <c r="A32" s="86"/>
      <c r="B32" s="70"/>
      <c r="C32" s="70"/>
      <c r="D32" s="70"/>
      <c r="E32" s="70"/>
      <c r="F32" s="70"/>
      <c r="G32" s="70"/>
      <c r="H32" s="70"/>
      <c r="I32" s="70"/>
    </row>
    <row r="33" spans="1:26" ht="15" customHeight="1" x14ac:dyDescent="0.25">
      <c r="A33" s="73"/>
      <c r="B33" s="74"/>
      <c r="C33" s="75"/>
      <c r="D33" s="74"/>
      <c r="E33" s="74"/>
      <c r="F33" s="74"/>
      <c r="G33" s="74"/>
      <c r="H33" s="74"/>
      <c r="I33" s="74"/>
    </row>
    <row r="34" spans="1:26" ht="15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</row>
    <row r="35" spans="1:26" ht="15" customHeight="1" x14ac:dyDescent="0.25">
      <c r="A35" s="67"/>
      <c r="B35" s="69"/>
      <c r="C35" s="70"/>
      <c r="D35" s="69"/>
      <c r="E35" s="69"/>
      <c r="F35" s="69"/>
      <c r="G35" s="69"/>
      <c r="H35" s="69"/>
      <c r="I35" s="69"/>
    </row>
    <row r="36" spans="1:26" ht="39" customHeight="1" x14ac:dyDescent="0.25">
      <c r="A36" s="68" t="s">
        <v>37</v>
      </c>
      <c r="B36" s="69">
        <f>B77+B113+B149+B185+B221</f>
        <v>5</v>
      </c>
      <c r="C36" s="70">
        <f>2304378/1000</f>
        <v>2304.3780000000002</v>
      </c>
      <c r="D36" s="69">
        <f t="shared" ref="D36:I36" si="11">D77+D113+D149+D185+D221</f>
        <v>61605.118999999999</v>
      </c>
      <c r="E36" s="69">
        <f t="shared" si="11"/>
        <v>20340.972000000002</v>
      </c>
      <c r="F36" s="69">
        <f t="shared" si="11"/>
        <v>41264.146999999997</v>
      </c>
      <c r="G36" s="69">
        <f t="shared" si="11"/>
        <v>257</v>
      </c>
      <c r="H36" s="69">
        <f t="shared" si="11"/>
        <v>20118.026999999998</v>
      </c>
      <c r="I36" s="69">
        <f t="shared" si="11"/>
        <v>23685.406999999999</v>
      </c>
    </row>
    <row r="37" spans="1:26" ht="20.25" customHeight="1" x14ac:dyDescent="0.25">
      <c r="A37" s="76" t="s">
        <v>38</v>
      </c>
      <c r="B37" s="69"/>
      <c r="C37" s="70"/>
      <c r="D37" s="69"/>
      <c r="E37" s="69"/>
      <c r="F37" s="69"/>
      <c r="G37" s="69"/>
      <c r="H37" s="69"/>
      <c r="I37" s="69"/>
    </row>
    <row r="38" spans="1:26" ht="15" customHeight="1" x14ac:dyDescent="0.25">
      <c r="A38" s="67"/>
      <c r="B38" s="71"/>
      <c r="C38" s="72"/>
      <c r="D38" s="71"/>
      <c r="E38" s="71"/>
      <c r="F38" s="71"/>
      <c r="G38" s="71"/>
      <c r="H38" s="71"/>
      <c r="I38" s="71"/>
    </row>
    <row r="39" spans="1:26" ht="15" customHeight="1" x14ac:dyDescent="0.25">
      <c r="A39" s="73"/>
      <c r="B39" s="74"/>
      <c r="C39" s="75"/>
      <c r="D39" s="74"/>
      <c r="E39" s="74"/>
      <c r="F39" s="74"/>
      <c r="G39" s="74"/>
      <c r="H39" s="74"/>
      <c r="I39" s="74"/>
    </row>
    <row r="40" spans="1:26" ht="1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</row>
    <row r="41" spans="1:26" ht="12" customHeight="1" x14ac:dyDescent="0.25">
      <c r="A41" s="1"/>
      <c r="B41" s="1"/>
      <c r="C41" s="45"/>
      <c r="D41" s="2"/>
      <c r="E41" s="1"/>
      <c r="F41" s="1"/>
      <c r="G41" s="1"/>
      <c r="H41" s="1"/>
      <c r="I41" s="1"/>
      <c r="J41" s="1"/>
      <c r="T41" s="80"/>
      <c r="U41" s="1"/>
      <c r="V41" s="1"/>
      <c r="W41" s="1"/>
      <c r="X41" s="1"/>
      <c r="Y41" s="1"/>
      <c r="Z41" s="1"/>
    </row>
    <row r="42" spans="1:26" ht="22.5" customHeight="1" x14ac:dyDescent="0.25">
      <c r="A42" s="100" t="s">
        <v>0</v>
      </c>
      <c r="B42" s="97"/>
      <c r="C42" s="98"/>
      <c r="D42" s="97"/>
      <c r="E42" s="97"/>
      <c r="F42" s="97"/>
      <c r="G42" s="97"/>
      <c r="H42" s="97"/>
      <c r="I42" s="98"/>
      <c r="J42" s="3"/>
      <c r="T42" s="81"/>
      <c r="U42" s="3"/>
      <c r="V42" s="3"/>
      <c r="W42" s="3"/>
      <c r="X42" s="3"/>
      <c r="Y42" s="3"/>
      <c r="Z42" s="3"/>
    </row>
    <row r="43" spans="1:26" ht="22.5" customHeight="1" x14ac:dyDescent="0.25">
      <c r="A43" s="96" t="s">
        <v>1</v>
      </c>
      <c r="B43" s="97"/>
      <c r="C43" s="98"/>
      <c r="D43" s="97"/>
      <c r="E43" s="97"/>
      <c r="F43" s="97"/>
      <c r="G43" s="97"/>
      <c r="H43" s="97"/>
      <c r="I43" s="98"/>
      <c r="J43" s="4"/>
      <c r="K43" s="78"/>
      <c r="L43" s="79"/>
      <c r="M43" s="78"/>
      <c r="N43" s="78"/>
      <c r="O43" s="78"/>
      <c r="P43" s="78"/>
      <c r="Q43" s="78"/>
      <c r="R43" s="78">
        <f t="shared" ref="R43" si="12">R84+R120+R156+R192+R228</f>
        <v>0</v>
      </c>
      <c r="T43" s="80"/>
      <c r="U43" s="4"/>
      <c r="V43" s="4"/>
      <c r="W43" s="4"/>
      <c r="X43" s="4"/>
      <c r="Y43" s="4"/>
      <c r="Z43" s="4"/>
    </row>
    <row r="44" spans="1:26" ht="12" customHeight="1" x14ac:dyDescent="0.25">
      <c r="A44" s="4"/>
      <c r="B44" s="5"/>
      <c r="C44" s="36"/>
      <c r="D44" s="5"/>
      <c r="E44" s="5"/>
      <c r="F44" s="5"/>
      <c r="G44" s="5"/>
      <c r="H44" s="5"/>
      <c r="I44" s="4"/>
      <c r="J44" s="4"/>
      <c r="T44" s="80"/>
      <c r="U44" s="4"/>
      <c r="V44" s="4"/>
      <c r="W44" s="4"/>
      <c r="X44" s="4"/>
      <c r="Y44" s="4"/>
      <c r="Z44" s="4"/>
    </row>
    <row r="45" spans="1:26" ht="10.5" customHeight="1" x14ac:dyDescent="0.25">
      <c r="A45" s="6"/>
      <c r="B45" s="7"/>
      <c r="C45" s="37"/>
      <c r="D45" s="7"/>
      <c r="E45" s="7"/>
      <c r="F45" s="7"/>
      <c r="G45" s="7"/>
      <c r="H45" s="7"/>
      <c r="I45" s="6"/>
      <c r="J45" s="4"/>
      <c r="T45" s="80"/>
      <c r="U45" s="4"/>
      <c r="V45" s="4"/>
      <c r="W45" s="4"/>
      <c r="X45" s="4"/>
      <c r="Y45" s="4"/>
      <c r="Z45" s="4"/>
    </row>
    <row r="46" spans="1:26" ht="52.5" customHeight="1" x14ac:dyDescent="0.25">
      <c r="A46" s="8" t="s">
        <v>2</v>
      </c>
      <c r="B46" s="9" t="s">
        <v>3</v>
      </c>
      <c r="C46" s="38"/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  <c r="I46" s="10" t="s">
        <v>9</v>
      </c>
      <c r="J46" s="11"/>
      <c r="T46" s="82"/>
      <c r="U46" s="11"/>
      <c r="V46" s="11"/>
      <c r="W46" s="11"/>
      <c r="X46" s="11"/>
      <c r="Y46" s="11"/>
      <c r="Z46" s="11"/>
    </row>
    <row r="47" spans="1:26" ht="46.5" customHeight="1" x14ac:dyDescent="0.25">
      <c r="A47" s="12" t="s">
        <v>10</v>
      </c>
      <c r="B47" s="13" t="s">
        <v>11</v>
      </c>
      <c r="C47" s="39"/>
      <c r="D47" s="13" t="s">
        <v>12</v>
      </c>
      <c r="E47" s="13" t="s">
        <v>13</v>
      </c>
      <c r="F47" s="13" t="s">
        <v>14</v>
      </c>
      <c r="G47" s="13" t="s">
        <v>15</v>
      </c>
      <c r="H47" s="13" t="s">
        <v>16</v>
      </c>
      <c r="I47" s="13" t="s">
        <v>17</v>
      </c>
      <c r="J47" s="14"/>
      <c r="T47" s="83"/>
      <c r="U47" s="14"/>
      <c r="V47" s="14"/>
      <c r="W47" s="14"/>
      <c r="X47" s="14"/>
      <c r="Y47" s="14"/>
      <c r="Z47" s="14"/>
    </row>
    <row r="48" spans="1:26" ht="24.75" customHeight="1" x14ac:dyDescent="0.25">
      <c r="A48" s="15"/>
      <c r="B48" s="16"/>
      <c r="C48" s="40"/>
      <c r="D48" s="16" t="s">
        <v>18</v>
      </c>
      <c r="E48" s="16" t="s">
        <v>18</v>
      </c>
      <c r="F48" s="16" t="s">
        <v>18</v>
      </c>
      <c r="G48" s="16"/>
      <c r="H48" s="16" t="s">
        <v>18</v>
      </c>
      <c r="I48" s="16" t="s">
        <v>18</v>
      </c>
      <c r="J48" s="4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4"/>
      <c r="V48" s="4"/>
      <c r="W48" s="4"/>
      <c r="X48" s="4"/>
      <c r="Y48" s="4"/>
      <c r="Z48" s="4"/>
    </row>
    <row r="49" spans="1:26" ht="24" customHeight="1" x14ac:dyDescent="0.25">
      <c r="A49" s="17" t="s">
        <v>19</v>
      </c>
      <c r="B49" s="18"/>
      <c r="C49" s="41"/>
      <c r="D49" s="18"/>
      <c r="E49" s="18"/>
      <c r="F49" s="18"/>
      <c r="G49" s="18"/>
      <c r="H49" s="18"/>
      <c r="I49" s="18"/>
      <c r="J49" s="19"/>
      <c r="K49" s="81"/>
      <c r="L49" s="81"/>
      <c r="M49" s="81"/>
      <c r="N49" s="81"/>
      <c r="O49" s="81"/>
      <c r="P49" s="81"/>
      <c r="Q49" s="81"/>
      <c r="R49" s="81"/>
      <c r="S49" s="81"/>
      <c r="T49" s="84"/>
      <c r="U49" s="19"/>
      <c r="V49" s="19"/>
      <c r="W49" s="19"/>
      <c r="X49" s="19"/>
      <c r="Y49" s="19"/>
      <c r="Z49" s="19"/>
    </row>
    <row r="50" spans="1:26" ht="24" customHeight="1" x14ac:dyDescent="0.25">
      <c r="A50" s="20" t="s">
        <v>20</v>
      </c>
      <c r="B50" s="18">
        <f t="shared" ref="B50:I50" si="13">B53+B89+B125+B161+B197</f>
        <v>2697</v>
      </c>
      <c r="C50" s="41"/>
      <c r="D50" s="18">
        <f t="shared" si="13"/>
        <v>1350862256.2400002</v>
      </c>
      <c r="E50" s="18">
        <f t="shared" si="13"/>
        <v>1013158406.186</v>
      </c>
      <c r="F50" s="18">
        <f t="shared" si="13"/>
        <v>337703850.05400002</v>
      </c>
      <c r="G50" s="18">
        <f t="shared" si="13"/>
        <v>965403</v>
      </c>
      <c r="H50" s="18">
        <f>H53+H89+H125+H161+H197</f>
        <v>51963628.355999999</v>
      </c>
      <c r="I50" s="18">
        <f t="shared" si="13"/>
        <v>371890693.51800001</v>
      </c>
      <c r="J50" s="19"/>
      <c r="K50" s="80"/>
      <c r="L50" s="80"/>
      <c r="M50" s="80"/>
      <c r="N50" s="80"/>
      <c r="O50" s="80"/>
      <c r="P50" s="80"/>
      <c r="Q50" s="80"/>
      <c r="R50" s="80"/>
      <c r="S50" s="80"/>
      <c r="T50" s="84"/>
      <c r="U50" s="19"/>
      <c r="V50" s="19"/>
      <c r="W50" s="19"/>
      <c r="X50" s="19"/>
      <c r="Y50" s="19"/>
      <c r="Z50" s="19"/>
    </row>
    <row r="51" spans="1:26" ht="9" customHeight="1" x14ac:dyDescent="0.25">
      <c r="A51" s="21"/>
      <c r="B51" s="22"/>
      <c r="C51" s="46"/>
      <c r="D51" s="22"/>
      <c r="E51" s="22"/>
      <c r="F51" s="22"/>
      <c r="G51" s="22"/>
      <c r="H51" s="22"/>
      <c r="I51" s="22"/>
      <c r="J51" s="19"/>
      <c r="K51" s="80"/>
      <c r="L51" s="80"/>
      <c r="M51" s="80"/>
      <c r="N51" s="80"/>
      <c r="O51" s="80"/>
      <c r="P51" s="80"/>
      <c r="Q51" s="80"/>
      <c r="R51" s="80"/>
      <c r="S51" s="80"/>
      <c r="T51" s="84"/>
      <c r="U51" s="19"/>
      <c r="V51" s="19"/>
      <c r="W51" s="19"/>
      <c r="X51" s="19"/>
      <c r="Y51" s="19"/>
      <c r="Z51" s="19"/>
    </row>
    <row r="52" spans="1:26" ht="24" customHeight="1" x14ac:dyDescent="0.25">
      <c r="A52" s="23" t="s">
        <v>21</v>
      </c>
      <c r="B52" s="24"/>
      <c r="C52" s="47"/>
      <c r="D52" s="24"/>
      <c r="E52" s="24"/>
      <c r="F52" s="24"/>
      <c r="G52" s="24"/>
      <c r="H52" s="24"/>
      <c r="I52" s="24"/>
      <c r="J52" s="25"/>
      <c r="K52" s="80"/>
      <c r="L52" s="80"/>
      <c r="M52" s="80"/>
      <c r="N52" s="80"/>
      <c r="O52" s="80"/>
      <c r="P52" s="80"/>
      <c r="Q52" s="80"/>
      <c r="R52" s="80"/>
      <c r="S52" s="80"/>
      <c r="T52" s="85"/>
      <c r="U52" s="25"/>
      <c r="V52" s="25"/>
      <c r="W52" s="25"/>
      <c r="X52" s="25"/>
      <c r="Y52" s="25"/>
      <c r="Z52" s="25"/>
    </row>
    <row r="53" spans="1:26" ht="24" customHeight="1" x14ac:dyDescent="0.25">
      <c r="A53" s="26" t="s">
        <v>22</v>
      </c>
      <c r="B53" s="24">
        <f t="shared" ref="B53:I53" si="14">B56+B59+B62+B65+B68+B71+B74+B77</f>
        <v>13</v>
      </c>
      <c r="C53" s="47"/>
      <c r="D53" s="24">
        <f t="shared" si="14"/>
        <v>1604863.0630000001</v>
      </c>
      <c r="E53" s="24">
        <f t="shared" si="14"/>
        <v>873272.10699999996</v>
      </c>
      <c r="F53" s="24">
        <f t="shared" si="14"/>
        <v>731590.95600000001</v>
      </c>
      <c r="G53" s="24">
        <f t="shared" si="14"/>
        <v>3912</v>
      </c>
      <c r="H53" s="24">
        <f t="shared" si="14"/>
        <v>98914.27399999999</v>
      </c>
      <c r="I53" s="24">
        <f t="shared" si="14"/>
        <v>2658070.7390000001</v>
      </c>
      <c r="J53" s="25"/>
      <c r="K53" s="82"/>
      <c r="L53" s="82"/>
      <c r="M53" s="82"/>
      <c r="N53" s="82"/>
      <c r="O53" s="82"/>
      <c r="P53" s="82"/>
      <c r="Q53" s="82"/>
      <c r="R53" s="82"/>
      <c r="S53" s="82"/>
      <c r="T53" s="85"/>
      <c r="U53" s="25"/>
      <c r="V53" s="25"/>
      <c r="W53" s="25"/>
      <c r="X53" s="25"/>
      <c r="Y53" s="25"/>
      <c r="Z53" s="25"/>
    </row>
    <row r="54" spans="1:26" ht="9" customHeight="1" x14ac:dyDescent="0.25">
      <c r="A54" s="27"/>
      <c r="B54" s="28"/>
      <c r="C54" s="42"/>
      <c r="D54" s="28"/>
      <c r="E54" s="28"/>
      <c r="F54" s="28"/>
      <c r="G54" s="28"/>
      <c r="H54" s="28"/>
      <c r="I54" s="28"/>
      <c r="J54" s="19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9"/>
      <c r="V54" s="19"/>
      <c r="W54" s="19"/>
      <c r="X54" s="19"/>
      <c r="Y54" s="19"/>
      <c r="Z54" s="19"/>
    </row>
    <row r="55" spans="1:26" ht="22.5" customHeight="1" x14ac:dyDescent="0.25">
      <c r="A55" s="29" t="s">
        <v>23</v>
      </c>
      <c r="B55" s="28"/>
      <c r="C55" s="42"/>
      <c r="D55" s="28"/>
      <c r="E55" s="28"/>
      <c r="F55" s="28"/>
      <c r="G55" s="28"/>
      <c r="H55" s="28"/>
      <c r="I55" s="28"/>
      <c r="J55" s="25"/>
      <c r="K55" s="80"/>
      <c r="L55" s="80"/>
      <c r="M55" s="80"/>
      <c r="N55" s="80"/>
      <c r="O55" s="80"/>
      <c r="P55" s="80"/>
      <c r="Q55" s="80"/>
      <c r="R55" s="80"/>
      <c r="S55" s="80"/>
      <c r="T55" s="85"/>
      <c r="U55" s="25"/>
      <c r="V55" s="25"/>
      <c r="W55" s="25"/>
      <c r="X55" s="25"/>
      <c r="Y55" s="25"/>
      <c r="Z55" s="25"/>
    </row>
    <row r="56" spans="1:26" ht="22.5" customHeight="1" x14ac:dyDescent="0.25">
      <c r="A56" s="27" t="s">
        <v>24</v>
      </c>
      <c r="B56" s="28">
        <v>1</v>
      </c>
      <c r="C56" s="42"/>
      <c r="D56" s="28">
        <f>1331267/1000</f>
        <v>1331.2670000000001</v>
      </c>
      <c r="E56" s="28">
        <f>1230559/1000</f>
        <v>1230.559</v>
      </c>
      <c r="F56" s="28">
        <f>100708/1000</f>
        <v>100.708</v>
      </c>
      <c r="G56" s="28">
        <v>6</v>
      </c>
      <c r="H56" s="28">
        <f>204000/1000</f>
        <v>204</v>
      </c>
      <c r="I56" s="28">
        <f>105401/1000</f>
        <v>105.401</v>
      </c>
      <c r="J56" s="25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25"/>
      <c r="V56" s="25"/>
      <c r="W56" s="25"/>
      <c r="X56" s="25"/>
      <c r="Y56" s="25"/>
      <c r="Z56" s="25"/>
    </row>
    <row r="57" spans="1:26" ht="9" customHeight="1" x14ac:dyDescent="0.25">
      <c r="A57" s="27"/>
      <c r="B57" s="28"/>
      <c r="C57" s="42"/>
      <c r="D57" s="28"/>
      <c r="E57" s="28"/>
      <c r="F57" s="28"/>
      <c r="G57" s="28"/>
      <c r="H57" s="28"/>
      <c r="I57" s="28"/>
      <c r="J57" s="25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25"/>
      <c r="V57" s="25"/>
      <c r="W57" s="25"/>
      <c r="X57" s="25"/>
      <c r="Y57" s="25"/>
      <c r="Z57" s="25"/>
    </row>
    <row r="58" spans="1:26" ht="22.5" customHeight="1" x14ac:dyDescent="0.25">
      <c r="A58" s="29" t="s">
        <v>25</v>
      </c>
      <c r="B58" s="28"/>
      <c r="C58" s="42"/>
      <c r="D58" s="28"/>
      <c r="E58" s="28"/>
      <c r="F58" s="28"/>
      <c r="G58" s="28"/>
      <c r="H58" s="28"/>
      <c r="I58" s="28"/>
      <c r="J58" s="25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25"/>
      <c r="V58" s="25"/>
      <c r="W58" s="25"/>
      <c r="X58" s="25"/>
      <c r="Y58" s="25"/>
      <c r="Z58" s="25"/>
    </row>
    <row r="59" spans="1:26" ht="22.5" customHeight="1" x14ac:dyDescent="0.25">
      <c r="A59" s="27" t="s">
        <v>26</v>
      </c>
      <c r="B59" s="28">
        <v>0</v>
      </c>
      <c r="C59" s="42"/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5"/>
      <c r="V59" s="25"/>
      <c r="W59" s="25"/>
      <c r="X59" s="25"/>
      <c r="Y59" s="25"/>
      <c r="Z59" s="25"/>
    </row>
    <row r="60" spans="1:26" ht="9" customHeight="1" x14ac:dyDescent="0.25">
      <c r="A60" s="27"/>
      <c r="B60" s="28"/>
      <c r="C60" s="42"/>
      <c r="D60" s="28"/>
      <c r="E60" s="28"/>
      <c r="F60" s="28"/>
      <c r="G60" s="28"/>
      <c r="H60" s="28"/>
      <c r="I60" s="28"/>
      <c r="J60" s="2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25"/>
      <c r="V60" s="25"/>
      <c r="W60" s="25"/>
      <c r="X60" s="25"/>
      <c r="Y60" s="25"/>
      <c r="Z60" s="25"/>
    </row>
    <row r="61" spans="1:26" ht="22.5" customHeight="1" x14ac:dyDescent="0.25">
      <c r="A61" s="29" t="s">
        <v>27</v>
      </c>
      <c r="B61" s="28"/>
      <c r="C61" s="42"/>
      <c r="D61" s="28"/>
      <c r="E61" s="28"/>
      <c r="F61" s="28"/>
      <c r="G61" s="28"/>
      <c r="H61" s="28"/>
      <c r="I61" s="28"/>
      <c r="J61" s="25"/>
      <c r="K61" s="84"/>
      <c r="L61" s="84"/>
      <c r="M61" s="84"/>
      <c r="N61" s="84"/>
      <c r="O61" s="84"/>
      <c r="P61" s="84"/>
      <c r="Q61" s="84"/>
      <c r="R61" s="84"/>
      <c r="S61" s="84"/>
      <c r="T61" s="85"/>
      <c r="U61" s="25"/>
      <c r="V61" s="25"/>
      <c r="W61" s="25"/>
      <c r="X61" s="25"/>
      <c r="Y61" s="25"/>
      <c r="Z61" s="25"/>
    </row>
    <row r="62" spans="1:26" ht="22.5" customHeight="1" x14ac:dyDescent="0.25">
      <c r="A62" s="27" t="s">
        <v>28</v>
      </c>
      <c r="B62" s="28">
        <v>0</v>
      </c>
      <c r="C62" s="42"/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25"/>
      <c r="V62" s="25"/>
      <c r="W62" s="25"/>
      <c r="X62" s="25"/>
      <c r="Y62" s="25"/>
      <c r="Z62" s="25"/>
    </row>
    <row r="63" spans="1:26" ht="9" customHeight="1" x14ac:dyDescent="0.25">
      <c r="A63" s="27"/>
      <c r="B63" s="28"/>
      <c r="C63" s="42"/>
      <c r="D63" s="28"/>
      <c r="E63" s="28"/>
      <c r="F63" s="28"/>
      <c r="G63" s="28"/>
      <c r="H63" s="28"/>
      <c r="I63" s="28"/>
      <c r="J63" s="2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25"/>
      <c r="V63" s="25"/>
      <c r="W63" s="25"/>
      <c r="X63" s="25"/>
      <c r="Y63" s="25"/>
      <c r="Z63" s="25"/>
    </row>
    <row r="64" spans="1:26" ht="22.5" customHeight="1" x14ac:dyDescent="0.25">
      <c r="A64" s="29" t="s">
        <v>29</v>
      </c>
      <c r="B64" s="28"/>
      <c r="C64" s="42"/>
      <c r="D64" s="28"/>
      <c r="E64" s="28"/>
      <c r="F64" s="28"/>
      <c r="G64" s="28"/>
      <c r="H64" s="28"/>
      <c r="I64" s="28"/>
      <c r="J64" s="2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25"/>
      <c r="V64" s="25"/>
      <c r="W64" s="25"/>
      <c r="X64" s="25"/>
      <c r="Y64" s="25"/>
      <c r="Z64" s="25"/>
    </row>
    <row r="65" spans="1:26" ht="22.5" customHeight="1" x14ac:dyDescent="0.25">
      <c r="A65" s="27" t="s">
        <v>30</v>
      </c>
      <c r="B65" s="28">
        <v>7</v>
      </c>
      <c r="C65" s="42"/>
      <c r="D65" s="28">
        <f>1464441376/1000</f>
        <v>1464441.3759999999</v>
      </c>
      <c r="E65" s="28">
        <f>836988094/1000</f>
        <v>836988.09400000004</v>
      </c>
      <c r="F65" s="28">
        <f>627453282/1000</f>
        <v>627453.28200000001</v>
      </c>
      <c r="G65" s="28">
        <v>3149</v>
      </c>
      <c r="H65" s="28">
        <f>84969002/1000</f>
        <v>84969.001999999993</v>
      </c>
      <c r="I65" s="28">
        <f>693898380/1000</f>
        <v>693898.38</v>
      </c>
      <c r="J65" s="2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25"/>
      <c r="V65" s="25"/>
      <c r="W65" s="25"/>
      <c r="X65" s="25"/>
      <c r="Y65" s="25"/>
      <c r="Z65" s="25"/>
    </row>
    <row r="66" spans="1:26" ht="9" customHeight="1" x14ac:dyDescent="0.25">
      <c r="A66" s="27"/>
      <c r="B66" s="28"/>
      <c r="C66" s="42"/>
      <c r="D66" s="28"/>
      <c r="E66" s="28"/>
      <c r="F66" s="28"/>
      <c r="G66" s="28"/>
      <c r="H66" s="28"/>
      <c r="I66" s="28"/>
      <c r="J66" s="2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25"/>
      <c r="V66" s="25"/>
      <c r="W66" s="25"/>
      <c r="X66" s="25"/>
      <c r="Y66" s="25"/>
      <c r="Z66" s="25"/>
    </row>
    <row r="67" spans="1:26" ht="22.5" customHeight="1" x14ac:dyDescent="0.25">
      <c r="A67" s="29" t="s">
        <v>31</v>
      </c>
      <c r="B67" s="28"/>
      <c r="C67" s="42"/>
      <c r="D67" s="28"/>
      <c r="E67" s="28"/>
      <c r="F67" s="28"/>
      <c r="G67" s="28"/>
      <c r="H67" s="28"/>
      <c r="I67" s="28"/>
      <c r="J67" s="2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5"/>
      <c r="V67" s="25"/>
      <c r="W67" s="25"/>
      <c r="X67" s="25"/>
      <c r="Y67" s="25"/>
      <c r="Z67" s="25"/>
    </row>
    <row r="68" spans="1:26" ht="22.5" customHeight="1" x14ac:dyDescent="0.25">
      <c r="A68" s="27" t="s">
        <v>32</v>
      </c>
      <c r="B68" s="28">
        <v>4</v>
      </c>
      <c r="C68" s="42"/>
      <c r="D68" s="28">
        <f>128925516/1000</f>
        <v>128925.516</v>
      </c>
      <c r="E68" s="28">
        <f>32231379/1000</f>
        <v>32231.379000000001</v>
      </c>
      <c r="F68" s="28">
        <f>96694137/1000</f>
        <v>96694.137000000002</v>
      </c>
      <c r="G68" s="28">
        <v>718</v>
      </c>
      <c r="H68" s="28">
        <f>12912480/1000</f>
        <v>12912.48</v>
      </c>
      <c r="I68" s="28">
        <f>1963632934/1000</f>
        <v>1963632.9339999999</v>
      </c>
      <c r="J68" s="2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5"/>
      <c r="V68" s="25"/>
      <c r="W68" s="25"/>
      <c r="X68" s="25"/>
      <c r="Y68" s="25"/>
      <c r="Z68" s="25"/>
    </row>
    <row r="69" spans="1:26" ht="9" customHeight="1" x14ac:dyDescent="0.25">
      <c r="A69" s="27"/>
      <c r="B69" s="28"/>
      <c r="C69" s="42"/>
      <c r="D69" s="28"/>
      <c r="E69" s="28"/>
      <c r="F69" s="28"/>
      <c r="G69" s="28"/>
      <c r="H69" s="28"/>
      <c r="I69" s="28"/>
      <c r="J69" s="2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5"/>
      <c r="V69" s="25"/>
      <c r="W69" s="25"/>
      <c r="X69" s="25"/>
      <c r="Y69" s="25"/>
      <c r="Z69" s="25"/>
    </row>
    <row r="70" spans="1:26" ht="22.5" customHeight="1" x14ac:dyDescent="0.25">
      <c r="A70" s="29" t="s">
        <v>33</v>
      </c>
      <c r="B70" s="28"/>
      <c r="C70" s="42"/>
      <c r="D70" s="28"/>
      <c r="E70" s="28"/>
      <c r="F70" s="28"/>
      <c r="G70" s="28"/>
      <c r="H70" s="28"/>
      <c r="I70" s="28"/>
      <c r="J70" s="2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25"/>
      <c r="V70" s="25"/>
      <c r="W70" s="25"/>
      <c r="X70" s="25"/>
      <c r="Y70" s="25"/>
      <c r="Z70" s="25"/>
    </row>
    <row r="71" spans="1:26" ht="22.5" customHeight="1" x14ac:dyDescent="0.25">
      <c r="A71" s="27" t="s">
        <v>34</v>
      </c>
      <c r="B71" s="28">
        <v>0</v>
      </c>
      <c r="C71" s="42"/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25"/>
      <c r="V71" s="25"/>
      <c r="W71" s="25"/>
      <c r="X71" s="25"/>
      <c r="Y71" s="25"/>
      <c r="Z71" s="25"/>
    </row>
    <row r="72" spans="1:26" ht="9" customHeight="1" x14ac:dyDescent="0.25">
      <c r="A72" s="27"/>
      <c r="B72" s="28"/>
      <c r="C72" s="42"/>
      <c r="D72" s="28"/>
      <c r="E72" s="28"/>
      <c r="F72" s="28"/>
      <c r="G72" s="28"/>
      <c r="H72" s="28"/>
      <c r="I72" s="28"/>
      <c r="J72" s="25"/>
      <c r="K72" s="85">
        <f>D65+D101+D137+D209+D173</f>
        <v>1230878560.1650002</v>
      </c>
      <c r="L72" s="85"/>
      <c r="M72" s="85"/>
      <c r="N72" s="85"/>
      <c r="O72" s="85"/>
      <c r="P72" s="85"/>
      <c r="Q72" s="85"/>
      <c r="R72" s="85"/>
      <c r="S72" s="85"/>
      <c r="T72" s="85"/>
      <c r="U72" s="25"/>
      <c r="V72" s="25"/>
      <c r="W72" s="25"/>
      <c r="X72" s="25"/>
      <c r="Y72" s="25"/>
      <c r="Z72" s="25"/>
    </row>
    <row r="73" spans="1:26" ht="22.5" customHeight="1" x14ac:dyDescent="0.25">
      <c r="A73" s="29" t="s">
        <v>35</v>
      </c>
      <c r="B73" s="28"/>
      <c r="C73" s="42"/>
      <c r="D73" s="28"/>
      <c r="E73" s="28"/>
      <c r="F73" s="28"/>
      <c r="G73" s="28"/>
      <c r="H73" s="28"/>
      <c r="I73" s="28"/>
      <c r="J73" s="2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25"/>
      <c r="V73" s="25"/>
      <c r="W73" s="25"/>
      <c r="X73" s="25"/>
      <c r="Y73" s="25"/>
      <c r="Z73" s="25"/>
    </row>
    <row r="74" spans="1:26" ht="22.5" customHeight="1" x14ac:dyDescent="0.25">
      <c r="A74" s="27" t="s">
        <v>36</v>
      </c>
      <c r="B74" s="28">
        <v>1</v>
      </c>
      <c r="C74" s="42"/>
      <c r="D74" s="28">
        <f>10164904/1000</f>
        <v>10164.904</v>
      </c>
      <c r="E74" s="28">
        <f>2822075/1000</f>
        <v>2822.0749999999998</v>
      </c>
      <c r="F74" s="28">
        <f>7342829/1000</f>
        <v>7342.8289999999997</v>
      </c>
      <c r="G74" s="28">
        <v>39</v>
      </c>
      <c r="H74" s="28">
        <f>828792/1000</f>
        <v>828.79200000000003</v>
      </c>
      <c r="I74" s="28">
        <f>434024/1000</f>
        <v>434.024</v>
      </c>
      <c r="J74" s="2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25"/>
      <c r="V74" s="25"/>
      <c r="W74" s="25"/>
      <c r="X74" s="25"/>
      <c r="Y74" s="25"/>
      <c r="Z74" s="25"/>
    </row>
    <row r="75" spans="1:26" ht="9" customHeight="1" x14ac:dyDescent="0.25">
      <c r="A75" s="27"/>
      <c r="B75" s="28"/>
      <c r="C75" s="42"/>
      <c r="D75" s="28"/>
      <c r="E75" s="28"/>
      <c r="F75" s="28"/>
      <c r="G75" s="28"/>
      <c r="H75" s="28"/>
      <c r="I75" s="28"/>
      <c r="J75" s="19"/>
      <c r="K75" s="85"/>
      <c r="L75" s="85"/>
      <c r="M75" s="85"/>
      <c r="N75" s="85"/>
      <c r="O75" s="85"/>
      <c r="P75" s="85"/>
      <c r="Q75" s="85"/>
      <c r="R75" s="85"/>
      <c r="S75" s="85"/>
      <c r="T75" s="84"/>
      <c r="U75" s="19"/>
      <c r="V75" s="19"/>
      <c r="W75" s="19"/>
      <c r="X75" s="19"/>
      <c r="Y75" s="19"/>
      <c r="Z75" s="19"/>
    </row>
    <row r="76" spans="1:26" ht="46.5" customHeight="1" x14ac:dyDescent="0.25">
      <c r="A76" s="29" t="s">
        <v>37</v>
      </c>
      <c r="B76" s="28"/>
      <c r="C76" s="42"/>
      <c r="D76" s="28"/>
      <c r="E76" s="28"/>
      <c r="F76" s="28"/>
      <c r="G76" s="28"/>
      <c r="H76" s="28"/>
      <c r="I76" s="28"/>
      <c r="J76" s="2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25"/>
      <c r="V76" s="25"/>
      <c r="W76" s="25"/>
      <c r="X76" s="25"/>
      <c r="Y76" s="25"/>
      <c r="Z76" s="25"/>
    </row>
    <row r="77" spans="1:26" ht="22.5" customHeight="1" x14ac:dyDescent="0.25">
      <c r="A77" s="27" t="s">
        <v>38</v>
      </c>
      <c r="B77" s="28">
        <v>0</v>
      </c>
      <c r="C77" s="42"/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25"/>
      <c r="V77" s="25"/>
      <c r="W77" s="25"/>
      <c r="X77" s="25"/>
      <c r="Y77" s="25"/>
      <c r="Z77" s="25"/>
    </row>
    <row r="78" spans="1:26" ht="9" customHeight="1" x14ac:dyDescent="0.25">
      <c r="A78" s="27"/>
      <c r="B78" s="30"/>
      <c r="C78" s="43"/>
      <c r="D78" s="30"/>
      <c r="E78" s="30"/>
      <c r="F78" s="30"/>
      <c r="G78" s="30"/>
      <c r="H78" s="30"/>
      <c r="I78" s="30"/>
      <c r="J78" s="19"/>
      <c r="K78" s="85"/>
      <c r="L78" s="85"/>
      <c r="M78" s="85"/>
      <c r="N78" s="85"/>
      <c r="O78" s="85"/>
      <c r="P78" s="85"/>
      <c r="Q78" s="85"/>
      <c r="R78" s="85"/>
      <c r="S78" s="85"/>
      <c r="T78" s="84"/>
      <c r="U78" s="19"/>
      <c r="V78" s="19"/>
      <c r="W78" s="19"/>
      <c r="X78" s="19"/>
      <c r="Y78" s="19"/>
      <c r="Z78" s="19"/>
    </row>
    <row r="79" spans="1:26" ht="9" customHeight="1" x14ac:dyDescent="0.25">
      <c r="A79" s="21"/>
      <c r="B79" s="31"/>
      <c r="C79" s="44"/>
      <c r="D79" s="31"/>
      <c r="E79" s="31"/>
      <c r="F79" s="31"/>
      <c r="G79" s="31"/>
      <c r="H79" s="31"/>
      <c r="I79" s="31"/>
      <c r="J79" s="19"/>
      <c r="K79" s="85"/>
      <c r="L79" s="85"/>
      <c r="M79" s="85"/>
      <c r="N79" s="85"/>
      <c r="O79" s="85"/>
      <c r="P79" s="85"/>
      <c r="Q79" s="85"/>
      <c r="R79" s="85"/>
      <c r="S79" s="85"/>
      <c r="T79" s="84"/>
      <c r="U79" s="19"/>
      <c r="V79" s="19"/>
      <c r="W79" s="19"/>
      <c r="X79" s="19"/>
      <c r="Y79" s="19"/>
      <c r="Z79" s="19"/>
    </row>
    <row r="80" spans="1:26" ht="12" customHeight="1" x14ac:dyDescent="0.25">
      <c r="A80" s="1"/>
      <c r="B80" s="1"/>
      <c r="C80" s="45"/>
      <c r="D80" s="1"/>
      <c r="E80" s="1"/>
      <c r="F80" s="1"/>
      <c r="G80" s="1"/>
      <c r="H80" s="1"/>
      <c r="I80" s="1"/>
      <c r="J80" s="1"/>
      <c r="K80" s="85"/>
      <c r="L80" s="85"/>
      <c r="M80" s="85"/>
      <c r="N80" s="85"/>
      <c r="O80" s="85"/>
      <c r="P80" s="85"/>
      <c r="Q80" s="85"/>
      <c r="R80" s="85"/>
      <c r="S80" s="85"/>
      <c r="T80" s="80"/>
      <c r="U80" s="1"/>
      <c r="V80" s="1"/>
      <c r="W80" s="1"/>
      <c r="X80" s="1"/>
      <c r="Y80" s="1"/>
      <c r="Z80" s="1"/>
    </row>
    <row r="81" spans="1:26" ht="22.5" customHeight="1" x14ac:dyDescent="0.25">
      <c r="A81" s="100" t="s">
        <v>39</v>
      </c>
      <c r="B81" s="97"/>
      <c r="C81" s="98"/>
      <c r="D81" s="97"/>
      <c r="E81" s="97"/>
      <c r="F81" s="97"/>
      <c r="G81" s="97"/>
      <c r="H81" s="97"/>
      <c r="I81" s="98"/>
      <c r="J81" s="3"/>
      <c r="K81" s="85"/>
      <c r="L81" s="85"/>
      <c r="M81" s="85"/>
      <c r="N81" s="85"/>
      <c r="O81" s="85"/>
      <c r="P81" s="85"/>
      <c r="Q81" s="85"/>
      <c r="R81" s="85"/>
      <c r="S81" s="85"/>
      <c r="T81" s="81"/>
      <c r="U81" s="3"/>
      <c r="V81" s="3"/>
      <c r="W81" s="3"/>
      <c r="X81" s="3"/>
      <c r="Y81" s="3"/>
      <c r="Z81" s="3"/>
    </row>
    <row r="82" spans="1:26" ht="22.5" customHeight="1" x14ac:dyDescent="0.25">
      <c r="A82" s="96" t="s">
        <v>40</v>
      </c>
      <c r="B82" s="97"/>
      <c r="C82" s="98"/>
      <c r="D82" s="97"/>
      <c r="E82" s="97"/>
      <c r="F82" s="97"/>
      <c r="G82" s="97"/>
      <c r="H82" s="97"/>
      <c r="I82" s="98"/>
      <c r="J82" s="4"/>
      <c r="K82" s="84"/>
      <c r="L82" s="84"/>
      <c r="M82" s="84"/>
      <c r="N82" s="84"/>
      <c r="O82" s="84"/>
      <c r="P82" s="84"/>
      <c r="Q82" s="84"/>
      <c r="R82" s="84"/>
      <c r="S82" s="84"/>
      <c r="T82" s="80"/>
      <c r="U82" s="4"/>
      <c r="V82" s="4"/>
      <c r="W82" s="4"/>
      <c r="X82" s="4"/>
      <c r="Y82" s="4"/>
      <c r="Z82" s="4"/>
    </row>
    <row r="83" spans="1:26" ht="12" customHeight="1" x14ac:dyDescent="0.25">
      <c r="A83" s="4"/>
      <c r="B83" s="5"/>
      <c r="C83" s="36"/>
      <c r="D83" s="5"/>
      <c r="E83" s="5"/>
      <c r="F83" s="5"/>
      <c r="G83" s="5"/>
      <c r="H83" s="5"/>
      <c r="I83" s="4"/>
      <c r="J83" s="4"/>
      <c r="K83" s="85"/>
      <c r="L83" s="85"/>
      <c r="M83" s="85"/>
      <c r="N83" s="85"/>
      <c r="O83" s="85"/>
      <c r="P83" s="85"/>
      <c r="Q83" s="85"/>
      <c r="R83" s="85"/>
      <c r="S83" s="85"/>
      <c r="T83" s="80"/>
      <c r="U83" s="4"/>
      <c r="V83" s="4"/>
      <c r="W83" s="4"/>
      <c r="X83" s="4"/>
      <c r="Y83" s="4"/>
      <c r="Z83" s="4"/>
    </row>
    <row r="84" spans="1:26" ht="10.5" customHeight="1" x14ac:dyDescent="0.25">
      <c r="A84" s="6"/>
      <c r="B84" s="7"/>
      <c r="C84" s="37"/>
      <c r="D84" s="7"/>
      <c r="E84" s="7"/>
      <c r="F84" s="7"/>
      <c r="G84" s="7"/>
      <c r="H84" s="7"/>
      <c r="I84" s="6"/>
      <c r="J84" s="4"/>
      <c r="K84" s="85"/>
      <c r="L84" s="85"/>
      <c r="M84" s="85"/>
      <c r="N84" s="85"/>
      <c r="O84" s="85"/>
      <c r="P84" s="85"/>
      <c r="Q84" s="85"/>
      <c r="R84" s="85"/>
      <c r="S84" s="85"/>
      <c r="T84" s="80"/>
      <c r="U84" s="4"/>
      <c r="V84" s="4"/>
      <c r="W84" s="4"/>
      <c r="X84" s="4"/>
      <c r="Y84" s="4"/>
      <c r="Z84" s="4"/>
    </row>
    <row r="85" spans="1:26" ht="52.5" customHeight="1" x14ac:dyDescent="0.25">
      <c r="A85" s="8" t="s">
        <v>41</v>
      </c>
      <c r="B85" s="9" t="s">
        <v>3</v>
      </c>
      <c r="C85" s="38"/>
      <c r="D85" s="10" t="s">
        <v>4</v>
      </c>
      <c r="E85" s="10" t="s">
        <v>5</v>
      </c>
      <c r="F85" s="10" t="s">
        <v>6</v>
      </c>
      <c r="G85" s="10" t="s">
        <v>42</v>
      </c>
      <c r="H85" s="10" t="s">
        <v>8</v>
      </c>
      <c r="I85" s="10" t="s">
        <v>9</v>
      </c>
      <c r="J85" s="11"/>
      <c r="K85" s="84"/>
      <c r="L85" s="84"/>
      <c r="M85" s="84"/>
      <c r="N85" s="84"/>
      <c r="O85" s="84"/>
      <c r="P85" s="84"/>
      <c r="Q85" s="84"/>
      <c r="R85" s="84"/>
      <c r="S85" s="84"/>
      <c r="T85" s="82"/>
      <c r="U85" s="11"/>
      <c r="V85" s="11"/>
      <c r="W85" s="11"/>
      <c r="X85" s="11"/>
      <c r="Y85" s="11"/>
      <c r="Z85" s="11"/>
    </row>
    <row r="86" spans="1:26" ht="46.5" customHeight="1" x14ac:dyDescent="0.25">
      <c r="A86" s="12" t="s">
        <v>10</v>
      </c>
      <c r="B86" s="13" t="s">
        <v>11</v>
      </c>
      <c r="C86" s="39"/>
      <c r="D86" s="13" t="s">
        <v>12</v>
      </c>
      <c r="E86" s="13" t="s">
        <v>13</v>
      </c>
      <c r="F86" s="13" t="s">
        <v>14</v>
      </c>
      <c r="G86" s="13" t="s">
        <v>15</v>
      </c>
      <c r="H86" s="13" t="s">
        <v>16</v>
      </c>
      <c r="I86" s="13" t="s">
        <v>17</v>
      </c>
      <c r="J86" s="14"/>
      <c r="K86" s="84"/>
      <c r="L86" s="84"/>
      <c r="M86" s="84"/>
      <c r="N86" s="84"/>
      <c r="O86" s="84"/>
      <c r="P86" s="84"/>
      <c r="Q86" s="84"/>
      <c r="R86" s="84"/>
      <c r="S86" s="84"/>
      <c r="T86" s="83"/>
      <c r="U86" s="14"/>
      <c r="V86" s="14"/>
      <c r="W86" s="14"/>
      <c r="X86" s="14"/>
      <c r="Y86" s="14"/>
      <c r="Z86" s="14"/>
    </row>
    <row r="87" spans="1:26" ht="24.75" customHeight="1" x14ac:dyDescent="0.25">
      <c r="A87" s="15"/>
      <c r="B87" s="16"/>
      <c r="C87" s="40"/>
      <c r="D87" s="16" t="s">
        <v>18</v>
      </c>
      <c r="E87" s="16" t="s">
        <v>18</v>
      </c>
      <c r="F87" s="16" t="s">
        <v>18</v>
      </c>
      <c r="G87" s="16"/>
      <c r="H87" s="16" t="s">
        <v>18</v>
      </c>
      <c r="I87" s="16" t="s">
        <v>18</v>
      </c>
      <c r="J87" s="4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4"/>
      <c r="V87" s="4"/>
      <c r="W87" s="4"/>
      <c r="X87" s="4"/>
      <c r="Y87" s="4"/>
      <c r="Z87" s="4"/>
    </row>
    <row r="88" spans="1:26" ht="24" customHeight="1" x14ac:dyDescent="0.25">
      <c r="A88" s="23" t="s">
        <v>43</v>
      </c>
      <c r="B88" s="24"/>
      <c r="C88" s="47"/>
      <c r="D88" s="24"/>
      <c r="E88" s="24"/>
      <c r="F88" s="24"/>
      <c r="G88" s="24"/>
      <c r="H88" s="24"/>
      <c r="I88" s="24"/>
      <c r="J88" s="25"/>
      <c r="K88" s="81"/>
      <c r="L88" s="81"/>
      <c r="M88" s="81"/>
      <c r="N88" s="81"/>
      <c r="O88" s="81"/>
      <c r="P88" s="81"/>
      <c r="Q88" s="81"/>
      <c r="R88" s="81"/>
      <c r="S88" s="81"/>
      <c r="T88" s="85"/>
      <c r="U88" s="25"/>
      <c r="V88" s="25"/>
      <c r="W88" s="25"/>
      <c r="X88" s="25"/>
      <c r="Y88" s="25"/>
      <c r="Z88" s="25"/>
    </row>
    <row r="89" spans="1:26" ht="24" customHeight="1" x14ac:dyDescent="0.25">
      <c r="A89" s="26" t="s">
        <v>44</v>
      </c>
      <c r="B89" s="24">
        <f t="shared" ref="B89:H89" si="15">B92+B95+B98+B101+B104+B107+B110+B113</f>
        <v>4</v>
      </c>
      <c r="C89" s="47"/>
      <c r="D89" s="24">
        <f t="shared" si="15"/>
        <v>72834208.905999988</v>
      </c>
      <c r="E89" s="24">
        <f t="shared" si="15"/>
        <v>9968567.9959999993</v>
      </c>
      <c r="F89" s="24">
        <f t="shared" si="15"/>
        <v>62865640.909999996</v>
      </c>
      <c r="G89" s="24">
        <f t="shared" si="15"/>
        <v>4049</v>
      </c>
      <c r="H89" s="24">
        <f t="shared" si="15"/>
        <v>1460775.4500000002</v>
      </c>
      <c r="I89" s="24">
        <f>I101+I104</f>
        <v>130918985.80200002</v>
      </c>
      <c r="J89" s="25"/>
      <c r="K89" s="80"/>
      <c r="L89" s="80"/>
      <c r="M89" s="80"/>
      <c r="N89" s="80"/>
      <c r="O89" s="80"/>
      <c r="P89" s="80"/>
      <c r="Q89" s="80"/>
      <c r="R89" s="80"/>
      <c r="S89" s="80"/>
      <c r="T89" s="85"/>
      <c r="U89" s="25"/>
      <c r="V89" s="25"/>
      <c r="W89" s="25"/>
      <c r="X89" s="25"/>
      <c r="Y89" s="25"/>
      <c r="Z89" s="25"/>
    </row>
    <row r="90" spans="1:26" ht="9" customHeight="1" x14ac:dyDescent="0.25">
      <c r="A90" s="27"/>
      <c r="B90" s="28"/>
      <c r="C90" s="42"/>
      <c r="D90" s="28"/>
      <c r="E90" s="28"/>
      <c r="F90" s="28"/>
      <c r="G90" s="28"/>
      <c r="H90" s="28"/>
      <c r="I90" s="28"/>
      <c r="J90" s="19"/>
      <c r="K90" s="80"/>
      <c r="L90" s="80"/>
      <c r="M90" s="80"/>
      <c r="N90" s="80"/>
      <c r="O90" s="80"/>
      <c r="P90" s="80"/>
      <c r="Q90" s="80"/>
      <c r="R90" s="80"/>
      <c r="S90" s="80"/>
      <c r="T90" s="84"/>
      <c r="U90" s="19"/>
      <c r="V90" s="19"/>
      <c r="W90" s="19"/>
      <c r="X90" s="19"/>
      <c r="Y90" s="19"/>
      <c r="Z90" s="19"/>
    </row>
    <row r="91" spans="1:26" ht="24" customHeight="1" x14ac:dyDescent="0.25">
      <c r="A91" s="29" t="s">
        <v>23</v>
      </c>
      <c r="B91" s="28"/>
      <c r="C91" s="42"/>
      <c r="D91" s="28"/>
      <c r="E91" s="28"/>
      <c r="F91" s="28"/>
      <c r="G91" s="28"/>
      <c r="H91" s="28"/>
      <c r="I91" s="28"/>
      <c r="J91" s="25"/>
      <c r="K91" s="80"/>
      <c r="L91" s="80"/>
      <c r="M91" s="80"/>
      <c r="N91" s="80"/>
      <c r="O91" s="80"/>
      <c r="P91" s="80"/>
      <c r="Q91" s="80"/>
      <c r="R91" s="80"/>
      <c r="S91" s="80"/>
      <c r="T91" s="85"/>
      <c r="U91" s="25"/>
      <c r="V91" s="25"/>
      <c r="W91" s="25"/>
      <c r="X91" s="25"/>
      <c r="Y91" s="25"/>
      <c r="Z91" s="25"/>
    </row>
    <row r="92" spans="1:26" ht="24" customHeight="1" x14ac:dyDescent="0.25">
      <c r="A92" s="27" t="s">
        <v>24</v>
      </c>
      <c r="B92" s="28">
        <v>0</v>
      </c>
      <c r="C92" s="42"/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5"/>
      <c r="K92" s="82"/>
      <c r="L92" s="82"/>
      <c r="M92" s="82"/>
      <c r="N92" s="82"/>
      <c r="O92" s="82"/>
      <c r="P92" s="82"/>
      <c r="Q92" s="82"/>
      <c r="R92" s="82"/>
      <c r="S92" s="82"/>
      <c r="T92" s="85"/>
      <c r="U92" s="25"/>
      <c r="V92" s="25"/>
      <c r="W92" s="25"/>
      <c r="X92" s="25"/>
      <c r="Y92" s="25"/>
      <c r="Z92" s="25"/>
    </row>
    <row r="93" spans="1:26" ht="9" customHeight="1" x14ac:dyDescent="0.25">
      <c r="A93" s="27"/>
      <c r="B93" s="28"/>
      <c r="C93" s="42"/>
      <c r="D93" s="28"/>
      <c r="E93" s="28"/>
      <c r="F93" s="28"/>
      <c r="G93" s="28"/>
      <c r="H93" s="28"/>
      <c r="I93" s="28"/>
      <c r="J93" s="25"/>
      <c r="K93" s="83"/>
      <c r="L93" s="83"/>
      <c r="M93" s="83"/>
      <c r="N93" s="83"/>
      <c r="O93" s="83"/>
      <c r="P93" s="83"/>
      <c r="Q93" s="83"/>
      <c r="R93" s="83"/>
      <c r="S93" s="83"/>
      <c r="T93" s="85"/>
      <c r="U93" s="25"/>
      <c r="V93" s="25"/>
      <c r="W93" s="25"/>
      <c r="X93" s="25"/>
      <c r="Y93" s="25"/>
      <c r="Z93" s="25"/>
    </row>
    <row r="94" spans="1:26" ht="24" customHeight="1" x14ac:dyDescent="0.25">
      <c r="A94" s="29" t="s">
        <v>25</v>
      </c>
      <c r="B94" s="28"/>
      <c r="C94" s="42"/>
      <c r="D94" s="28"/>
      <c r="E94" s="28"/>
      <c r="F94" s="28"/>
      <c r="G94" s="28"/>
      <c r="H94" s="28"/>
      <c r="I94" s="28"/>
      <c r="J94" s="25"/>
      <c r="K94" s="80"/>
      <c r="L94" s="80"/>
      <c r="M94" s="80"/>
      <c r="N94" s="80"/>
      <c r="O94" s="80"/>
      <c r="P94" s="80"/>
      <c r="Q94" s="80"/>
      <c r="R94" s="80"/>
      <c r="S94" s="80"/>
      <c r="T94" s="85"/>
      <c r="U94" s="25"/>
      <c r="V94" s="25"/>
      <c r="W94" s="25"/>
      <c r="X94" s="25"/>
      <c r="Y94" s="25"/>
      <c r="Z94" s="25"/>
    </row>
    <row r="95" spans="1:26" ht="24" customHeight="1" x14ac:dyDescent="0.25">
      <c r="A95" s="27" t="s">
        <v>26</v>
      </c>
      <c r="B95" s="28">
        <v>0</v>
      </c>
      <c r="C95" s="42"/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25"/>
      <c r="V95" s="25"/>
      <c r="W95" s="25"/>
      <c r="X95" s="25"/>
      <c r="Y95" s="25"/>
      <c r="Z95" s="25"/>
    </row>
    <row r="96" spans="1:26" ht="9" customHeight="1" x14ac:dyDescent="0.25">
      <c r="A96" s="27"/>
      <c r="B96" s="28"/>
      <c r="C96" s="42"/>
      <c r="D96" s="28"/>
      <c r="E96" s="28"/>
      <c r="F96" s="28"/>
      <c r="G96" s="28"/>
      <c r="H96" s="28"/>
      <c r="I96" s="28"/>
      <c r="J96" s="2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25"/>
      <c r="V96" s="25"/>
      <c r="W96" s="25"/>
      <c r="X96" s="25"/>
      <c r="Y96" s="25"/>
      <c r="Z96" s="25"/>
    </row>
    <row r="97" spans="1:26" ht="24" customHeight="1" x14ac:dyDescent="0.25">
      <c r="A97" s="29" t="s">
        <v>27</v>
      </c>
      <c r="B97" s="28"/>
      <c r="C97" s="42"/>
      <c r="D97" s="28"/>
      <c r="E97" s="28"/>
      <c r="F97" s="28"/>
      <c r="G97" s="28"/>
      <c r="H97" s="28"/>
      <c r="I97" s="28"/>
      <c r="J97" s="25"/>
      <c r="K97" s="84"/>
      <c r="L97" s="84"/>
      <c r="M97" s="84"/>
      <c r="N97" s="84"/>
      <c r="O97" s="84"/>
      <c r="P97" s="84"/>
      <c r="Q97" s="84"/>
      <c r="R97" s="84"/>
      <c r="S97" s="84"/>
      <c r="T97" s="85"/>
      <c r="U97" s="25"/>
      <c r="V97" s="25"/>
      <c r="W97" s="25"/>
      <c r="X97" s="25"/>
      <c r="Y97" s="25"/>
      <c r="Z97" s="25"/>
    </row>
    <row r="98" spans="1:26" ht="24" customHeight="1" x14ac:dyDescent="0.25">
      <c r="A98" s="27" t="s">
        <v>28</v>
      </c>
      <c r="B98" s="28">
        <v>0</v>
      </c>
      <c r="C98" s="42"/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25"/>
      <c r="V98" s="25"/>
      <c r="W98" s="25"/>
      <c r="X98" s="25"/>
      <c r="Y98" s="25"/>
      <c r="Z98" s="25"/>
    </row>
    <row r="99" spans="1:26" ht="9" customHeight="1" x14ac:dyDescent="0.25">
      <c r="A99" s="27"/>
      <c r="B99" s="28"/>
      <c r="C99" s="42"/>
      <c r="D99" s="28"/>
      <c r="E99" s="28"/>
      <c r="F99" s="28"/>
      <c r="G99" s="28"/>
      <c r="H99" s="28"/>
      <c r="I99" s="28"/>
      <c r="J99" s="2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25"/>
      <c r="V99" s="25"/>
      <c r="W99" s="25"/>
      <c r="X99" s="25"/>
      <c r="Y99" s="25"/>
      <c r="Z99" s="25"/>
    </row>
    <row r="100" spans="1:26" ht="24" customHeight="1" x14ac:dyDescent="0.25">
      <c r="A100" s="29" t="s">
        <v>29</v>
      </c>
      <c r="B100" s="28"/>
      <c r="C100" s="42"/>
      <c r="D100" s="28"/>
      <c r="E100" s="28"/>
      <c r="F100" s="28"/>
      <c r="G100" s="28"/>
      <c r="H100" s="28"/>
      <c r="J100" s="2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25"/>
      <c r="V100" s="25"/>
      <c r="W100" s="25"/>
      <c r="X100" s="25"/>
      <c r="Y100" s="25"/>
      <c r="Z100" s="25"/>
    </row>
    <row r="101" spans="1:26" ht="24" customHeight="1" x14ac:dyDescent="0.25">
      <c r="A101" s="27" t="s">
        <v>30</v>
      </c>
      <c r="B101" s="28">
        <v>2</v>
      </c>
      <c r="C101" s="42"/>
      <c r="D101" s="28">
        <f>37957628275/1000</f>
        <v>37957628.274999999</v>
      </c>
      <c r="E101" s="28">
        <f>5659018765/1000</f>
        <v>5659018.7649999997</v>
      </c>
      <c r="F101" s="28">
        <f>32298609510/1000</f>
        <v>32298609.510000002</v>
      </c>
      <c r="G101" s="28">
        <v>1662</v>
      </c>
      <c r="H101" s="28">
        <f>560007050/1000</f>
        <v>560007.05000000005</v>
      </c>
      <c r="I101" s="28">
        <f>95430318643/1000</f>
        <v>95430318.643000007</v>
      </c>
      <c r="J101" s="2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5"/>
      <c r="V101" s="25"/>
      <c r="W101" s="25"/>
      <c r="X101" s="25"/>
      <c r="Y101" s="25"/>
      <c r="Z101" s="25"/>
    </row>
    <row r="102" spans="1:26" ht="9" customHeight="1" x14ac:dyDescent="0.25">
      <c r="A102" s="27"/>
      <c r="B102" s="28"/>
      <c r="C102" s="42"/>
      <c r="D102" s="28"/>
      <c r="E102" s="28"/>
      <c r="F102" s="28"/>
      <c r="G102" s="28"/>
      <c r="H102" s="28"/>
      <c r="I102" s="28"/>
      <c r="J102" s="2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5"/>
      <c r="V102" s="25"/>
      <c r="W102" s="25"/>
      <c r="X102" s="25"/>
      <c r="Y102" s="25"/>
      <c r="Z102" s="25"/>
    </row>
    <row r="103" spans="1:26" ht="24" customHeight="1" x14ac:dyDescent="0.25">
      <c r="A103" s="29" t="s">
        <v>31</v>
      </c>
      <c r="B103" s="28"/>
      <c r="C103" s="42"/>
      <c r="D103" s="28"/>
      <c r="E103" s="28"/>
      <c r="F103" s="28"/>
      <c r="G103" s="28"/>
      <c r="H103" s="28"/>
      <c r="I103" s="28"/>
      <c r="J103" s="2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5"/>
      <c r="V103" s="25"/>
      <c r="W103" s="25"/>
      <c r="X103" s="25"/>
      <c r="Y103" s="25"/>
      <c r="Z103" s="25"/>
    </row>
    <row r="104" spans="1:26" ht="24" customHeight="1" x14ac:dyDescent="0.25">
      <c r="A104" s="27" t="s">
        <v>32</v>
      </c>
      <c r="B104" s="28">
        <v>2</v>
      </c>
      <c r="C104" s="42"/>
      <c r="D104" s="28">
        <f>34876580631/1000</f>
        <v>34876580.630999997</v>
      </c>
      <c r="E104" s="28">
        <f>4309549231/1000</f>
        <v>4309549.2309999997</v>
      </c>
      <c r="F104" s="28">
        <f>30567031400/1000</f>
        <v>30567031.399999999</v>
      </c>
      <c r="G104" s="28">
        <v>2387</v>
      </c>
      <c r="H104" s="28">
        <f>900768400/1000</f>
        <v>900768.4</v>
      </c>
      <c r="I104" s="28">
        <f>35488667159/1000</f>
        <v>35488667.159000002</v>
      </c>
      <c r="J104" s="2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5"/>
      <c r="V104" s="25"/>
      <c r="W104" s="25"/>
      <c r="X104" s="25"/>
      <c r="Y104" s="25"/>
      <c r="Z104" s="25"/>
    </row>
    <row r="105" spans="1:26" ht="9" customHeight="1" x14ac:dyDescent="0.25">
      <c r="A105" s="27"/>
      <c r="B105" s="28"/>
      <c r="C105" s="42"/>
      <c r="D105" s="28"/>
      <c r="E105" s="28"/>
      <c r="F105" s="28"/>
      <c r="G105" s="28"/>
      <c r="H105" s="28"/>
      <c r="I105" s="28"/>
      <c r="J105" s="2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5"/>
      <c r="V105" s="25"/>
      <c r="W105" s="25"/>
      <c r="X105" s="25"/>
      <c r="Y105" s="25"/>
      <c r="Z105" s="25"/>
    </row>
    <row r="106" spans="1:26" ht="24" customHeight="1" x14ac:dyDescent="0.25">
      <c r="A106" s="29" t="s">
        <v>33</v>
      </c>
      <c r="B106" s="28"/>
      <c r="C106" s="42"/>
      <c r="D106" s="28"/>
      <c r="E106" s="28"/>
      <c r="F106" s="28"/>
      <c r="G106" s="28"/>
      <c r="H106" s="28"/>
      <c r="I106" s="28"/>
      <c r="J106" s="2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5"/>
      <c r="V106" s="25"/>
      <c r="W106" s="25"/>
      <c r="X106" s="25"/>
      <c r="Y106" s="25"/>
      <c r="Z106" s="25"/>
    </row>
    <row r="107" spans="1:26" ht="24" customHeight="1" x14ac:dyDescent="0.25">
      <c r="A107" s="27" t="s">
        <v>34</v>
      </c>
      <c r="B107" s="28">
        <v>0</v>
      </c>
      <c r="C107" s="42"/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5"/>
      <c r="V107" s="25"/>
      <c r="W107" s="25"/>
      <c r="X107" s="25"/>
      <c r="Y107" s="25"/>
      <c r="Z107" s="25"/>
    </row>
    <row r="108" spans="1:26" ht="9" customHeight="1" x14ac:dyDescent="0.25">
      <c r="A108" s="27"/>
      <c r="B108" s="28"/>
      <c r="C108" s="42"/>
      <c r="D108" s="28"/>
      <c r="E108" s="28"/>
      <c r="F108" s="28"/>
      <c r="G108" s="28"/>
      <c r="H108" s="28"/>
      <c r="I108" s="28"/>
      <c r="J108" s="2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5"/>
      <c r="V108" s="25"/>
      <c r="W108" s="25"/>
      <c r="X108" s="25"/>
      <c r="Y108" s="25"/>
      <c r="Z108" s="25"/>
    </row>
    <row r="109" spans="1:26" ht="24" customHeight="1" x14ac:dyDescent="0.25">
      <c r="A109" s="29" t="s">
        <v>35</v>
      </c>
      <c r="B109" s="28"/>
      <c r="C109" s="42"/>
      <c r="D109" s="28"/>
      <c r="E109" s="28"/>
      <c r="F109" s="28"/>
      <c r="G109" s="28"/>
      <c r="H109" s="28"/>
      <c r="I109" s="28"/>
      <c r="J109" s="2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5"/>
      <c r="V109" s="25"/>
      <c r="W109" s="25"/>
      <c r="X109" s="25"/>
      <c r="Y109" s="25"/>
      <c r="Z109" s="25"/>
    </row>
    <row r="110" spans="1:26" ht="24" customHeight="1" x14ac:dyDescent="0.25">
      <c r="A110" s="27" t="s">
        <v>36</v>
      </c>
      <c r="B110" s="28">
        <v>0</v>
      </c>
      <c r="C110" s="42"/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5"/>
      <c r="V110" s="25"/>
      <c r="W110" s="25"/>
      <c r="X110" s="25"/>
      <c r="Y110" s="25"/>
      <c r="Z110" s="25"/>
    </row>
    <row r="111" spans="1:26" ht="9" customHeight="1" x14ac:dyDescent="0.25">
      <c r="A111" s="27"/>
      <c r="B111" s="28"/>
      <c r="C111" s="42"/>
      <c r="D111" s="28"/>
      <c r="E111" s="28"/>
      <c r="F111" s="28"/>
      <c r="G111" s="28"/>
      <c r="H111" s="28"/>
      <c r="I111" s="28"/>
      <c r="J111" s="19"/>
      <c r="K111" s="85"/>
      <c r="L111" s="85"/>
      <c r="M111" s="85"/>
      <c r="N111" s="85"/>
      <c r="O111" s="85"/>
      <c r="P111" s="85"/>
      <c r="Q111" s="85"/>
      <c r="R111" s="85"/>
      <c r="S111" s="85"/>
      <c r="T111" s="84"/>
      <c r="U111" s="19"/>
      <c r="V111" s="19"/>
      <c r="W111" s="19"/>
      <c r="X111" s="19"/>
      <c r="Y111" s="19"/>
      <c r="Z111" s="19"/>
    </row>
    <row r="112" spans="1:26" ht="46.5" customHeight="1" x14ac:dyDescent="0.25">
      <c r="A112" s="29" t="s">
        <v>37</v>
      </c>
      <c r="B112" s="28"/>
      <c r="C112" s="42"/>
      <c r="D112" s="28"/>
      <c r="E112" s="28"/>
      <c r="F112" s="28"/>
      <c r="G112" s="28"/>
      <c r="H112" s="28"/>
      <c r="I112" s="28"/>
      <c r="J112" s="2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25"/>
      <c r="V112" s="25"/>
      <c r="W112" s="25"/>
      <c r="X112" s="25"/>
      <c r="Y112" s="25"/>
      <c r="Z112" s="25"/>
    </row>
    <row r="113" spans="1:26" ht="24" customHeight="1" x14ac:dyDescent="0.25">
      <c r="A113" s="27" t="s">
        <v>38</v>
      </c>
      <c r="B113" s="28">
        <v>0</v>
      </c>
      <c r="C113" s="42"/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25"/>
      <c r="V113" s="25"/>
      <c r="W113" s="25"/>
      <c r="X113" s="25"/>
      <c r="Y113" s="25"/>
      <c r="Z113" s="25"/>
    </row>
    <row r="114" spans="1:26" ht="9" customHeight="1" x14ac:dyDescent="0.25">
      <c r="A114" s="27"/>
      <c r="B114" s="32"/>
      <c r="C114" s="48"/>
      <c r="D114" s="32"/>
      <c r="E114" s="32"/>
      <c r="F114" s="32"/>
      <c r="G114" s="32"/>
      <c r="H114" s="32"/>
      <c r="I114" s="32"/>
      <c r="J114" s="19"/>
      <c r="K114" s="85"/>
      <c r="L114" s="85"/>
      <c r="M114" s="85"/>
      <c r="N114" s="85"/>
      <c r="O114" s="85"/>
      <c r="P114" s="85"/>
      <c r="Q114" s="85"/>
      <c r="R114" s="85"/>
      <c r="S114" s="85"/>
      <c r="T114" s="84"/>
      <c r="U114" s="19"/>
      <c r="V114" s="19"/>
      <c r="W114" s="19"/>
      <c r="X114" s="19"/>
      <c r="Y114" s="19"/>
      <c r="Z114" s="19"/>
    </row>
    <row r="115" spans="1:26" ht="9" customHeight="1" x14ac:dyDescent="0.25">
      <c r="A115" s="21"/>
      <c r="B115" s="31"/>
      <c r="C115" s="44"/>
      <c r="D115" s="31"/>
      <c r="E115" s="31"/>
      <c r="F115" s="31"/>
      <c r="G115" s="31"/>
      <c r="H115" s="31"/>
      <c r="I115" s="31"/>
      <c r="J115" s="19"/>
      <c r="K115" s="85"/>
      <c r="L115" s="85"/>
      <c r="M115" s="85"/>
      <c r="N115" s="85"/>
      <c r="O115" s="85"/>
      <c r="P115" s="85"/>
      <c r="Q115" s="85"/>
      <c r="R115" s="85"/>
      <c r="S115" s="85"/>
      <c r="T115" s="84"/>
      <c r="U115" s="19"/>
      <c r="V115" s="19"/>
      <c r="W115" s="19"/>
      <c r="X115" s="19"/>
      <c r="Y115" s="19"/>
      <c r="Z115" s="19"/>
    </row>
    <row r="116" spans="1:26" ht="12" customHeight="1" x14ac:dyDescent="0.25">
      <c r="A116" s="1"/>
      <c r="B116" s="1"/>
      <c r="C116" s="45"/>
      <c r="D116" s="1"/>
      <c r="E116" s="1"/>
      <c r="F116" s="1"/>
      <c r="G116" s="1"/>
      <c r="H116" s="1"/>
      <c r="I116" s="1"/>
      <c r="J116" s="1"/>
      <c r="K116" s="85"/>
      <c r="L116" s="85"/>
      <c r="M116" s="85"/>
      <c r="N116" s="85"/>
      <c r="O116" s="85"/>
      <c r="P116" s="85"/>
      <c r="Q116" s="85"/>
      <c r="R116" s="85"/>
      <c r="S116" s="85"/>
      <c r="T116" s="80"/>
      <c r="U116" s="1"/>
      <c r="V116" s="1"/>
      <c r="W116" s="1"/>
      <c r="X116" s="1"/>
      <c r="Y116" s="1"/>
      <c r="Z116" s="1"/>
    </row>
    <row r="117" spans="1:26" ht="22.5" customHeight="1" x14ac:dyDescent="0.25">
      <c r="A117" s="99" t="s">
        <v>39</v>
      </c>
      <c r="B117" s="97"/>
      <c r="C117" s="98"/>
      <c r="D117" s="97"/>
      <c r="E117" s="97"/>
      <c r="F117" s="97"/>
      <c r="G117" s="97"/>
      <c r="H117" s="97"/>
      <c r="I117" s="98"/>
      <c r="J117" s="3"/>
      <c r="K117" s="85"/>
      <c r="L117" s="85"/>
      <c r="M117" s="85"/>
      <c r="N117" s="85"/>
      <c r="O117" s="85"/>
      <c r="P117" s="85"/>
      <c r="Q117" s="85"/>
      <c r="R117" s="85"/>
      <c r="S117" s="85"/>
      <c r="T117" s="81"/>
      <c r="U117" s="3"/>
      <c r="V117" s="3"/>
      <c r="W117" s="3"/>
      <c r="X117" s="3"/>
      <c r="Y117" s="3"/>
      <c r="Z117" s="3"/>
    </row>
    <row r="118" spans="1:26" ht="22.5" customHeight="1" x14ac:dyDescent="0.25">
      <c r="A118" s="96" t="s">
        <v>40</v>
      </c>
      <c r="B118" s="97"/>
      <c r="C118" s="98"/>
      <c r="D118" s="97"/>
      <c r="E118" s="97"/>
      <c r="F118" s="97"/>
      <c r="G118" s="97"/>
      <c r="H118" s="97"/>
      <c r="I118" s="98"/>
      <c r="J118" s="4"/>
      <c r="K118" s="84"/>
      <c r="L118" s="84"/>
      <c r="M118" s="84"/>
      <c r="N118" s="84"/>
      <c r="O118" s="84"/>
      <c r="P118" s="84"/>
      <c r="Q118" s="84"/>
      <c r="R118" s="84"/>
      <c r="S118" s="84"/>
      <c r="T118" s="80"/>
      <c r="U118" s="4"/>
      <c r="V118" s="4"/>
      <c r="W118" s="4"/>
      <c r="X118" s="4"/>
      <c r="Y118" s="4"/>
      <c r="Z118" s="4"/>
    </row>
    <row r="119" spans="1:26" ht="12" customHeight="1" x14ac:dyDescent="0.25">
      <c r="A119" s="4"/>
      <c r="B119" s="5"/>
      <c r="C119" s="36"/>
      <c r="D119" s="5"/>
      <c r="E119" s="5"/>
      <c r="F119" s="5"/>
      <c r="G119" s="5"/>
      <c r="H119" s="5"/>
      <c r="I119" s="4"/>
      <c r="J119" s="4"/>
      <c r="K119" s="85"/>
      <c r="L119" s="85"/>
      <c r="M119" s="85"/>
      <c r="N119" s="85"/>
      <c r="O119" s="85"/>
      <c r="P119" s="85"/>
      <c r="Q119" s="85"/>
      <c r="R119" s="85"/>
      <c r="S119" s="85"/>
      <c r="T119" s="80"/>
      <c r="U119" s="4"/>
      <c r="V119" s="4"/>
      <c r="W119" s="4"/>
      <c r="X119" s="4"/>
      <c r="Y119" s="4"/>
      <c r="Z119" s="4"/>
    </row>
    <row r="120" spans="1:26" ht="10.5" customHeight="1" x14ac:dyDescent="0.25">
      <c r="A120" s="6"/>
      <c r="B120" s="7"/>
      <c r="C120" s="37"/>
      <c r="D120" s="7"/>
      <c r="E120" s="7"/>
      <c r="F120" s="7"/>
      <c r="G120" s="7"/>
      <c r="H120" s="7"/>
      <c r="I120" s="6"/>
      <c r="J120" s="4"/>
      <c r="K120" s="85"/>
      <c r="L120" s="85"/>
      <c r="M120" s="85"/>
      <c r="N120" s="85"/>
      <c r="O120" s="85"/>
      <c r="P120" s="85"/>
      <c r="Q120" s="85"/>
      <c r="R120" s="85"/>
      <c r="S120" s="85"/>
      <c r="T120" s="80"/>
      <c r="U120" s="4"/>
      <c r="V120" s="4"/>
      <c r="W120" s="4"/>
      <c r="X120" s="4"/>
      <c r="Y120" s="4"/>
      <c r="Z120" s="4"/>
    </row>
    <row r="121" spans="1:26" ht="52.5" customHeight="1" x14ac:dyDescent="0.25">
      <c r="A121" s="8" t="s">
        <v>45</v>
      </c>
      <c r="B121" s="9" t="s">
        <v>3</v>
      </c>
      <c r="C121" s="38"/>
      <c r="D121" s="10" t="s">
        <v>4</v>
      </c>
      <c r="E121" s="10" t="s">
        <v>5</v>
      </c>
      <c r="F121" s="10" t="s">
        <v>6</v>
      </c>
      <c r="G121" s="10" t="s">
        <v>46</v>
      </c>
      <c r="H121" s="10" t="s">
        <v>8</v>
      </c>
      <c r="I121" s="10" t="s">
        <v>9</v>
      </c>
      <c r="J121" s="11"/>
      <c r="K121" s="84"/>
      <c r="L121" s="84"/>
      <c r="M121" s="84"/>
      <c r="N121" s="84"/>
      <c r="O121" s="84"/>
      <c r="P121" s="84"/>
      <c r="Q121" s="84"/>
      <c r="R121" s="84"/>
      <c r="S121" s="84"/>
      <c r="T121" s="82"/>
      <c r="U121" s="11"/>
      <c r="V121" s="11"/>
      <c r="W121" s="11"/>
      <c r="X121" s="11"/>
      <c r="Y121" s="11"/>
      <c r="Z121" s="11"/>
    </row>
    <row r="122" spans="1:26" ht="46.5" customHeight="1" x14ac:dyDescent="0.25">
      <c r="A122" s="12" t="s">
        <v>10</v>
      </c>
      <c r="B122" s="13" t="s">
        <v>11</v>
      </c>
      <c r="C122" s="39"/>
      <c r="D122" s="13" t="s">
        <v>12</v>
      </c>
      <c r="E122" s="13" t="s">
        <v>13</v>
      </c>
      <c r="F122" s="13" t="s">
        <v>14</v>
      </c>
      <c r="G122" s="13" t="s">
        <v>15</v>
      </c>
      <c r="H122" s="13" t="s">
        <v>16</v>
      </c>
      <c r="I122" s="13" t="s">
        <v>17</v>
      </c>
      <c r="J122" s="14"/>
      <c r="K122" s="84"/>
      <c r="L122" s="84"/>
      <c r="M122" s="84"/>
      <c r="N122" s="84"/>
      <c r="O122" s="84"/>
      <c r="P122" s="84"/>
      <c r="Q122" s="84"/>
      <c r="R122" s="84"/>
      <c r="S122" s="84"/>
      <c r="T122" s="83"/>
      <c r="U122" s="14"/>
      <c r="V122" s="14"/>
      <c r="W122" s="14"/>
      <c r="X122" s="14"/>
      <c r="Y122" s="14"/>
      <c r="Z122" s="14"/>
    </row>
    <row r="123" spans="1:26" ht="24.75" customHeight="1" x14ac:dyDescent="0.25">
      <c r="A123" s="15"/>
      <c r="B123" s="16"/>
      <c r="C123" s="40"/>
      <c r="D123" s="16" t="s">
        <v>18</v>
      </c>
      <c r="E123" s="16" t="s">
        <v>18</v>
      </c>
      <c r="F123" s="16" t="s">
        <v>18</v>
      </c>
      <c r="G123" s="16"/>
      <c r="H123" s="16" t="s">
        <v>18</v>
      </c>
      <c r="I123" s="16" t="s">
        <v>18</v>
      </c>
      <c r="J123" s="4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4"/>
      <c r="V123" s="4"/>
      <c r="W123" s="4"/>
      <c r="X123" s="4"/>
      <c r="Y123" s="4"/>
      <c r="Z123" s="4"/>
    </row>
    <row r="124" spans="1:26" ht="24" customHeight="1" x14ac:dyDescent="0.25">
      <c r="A124" s="23" t="s">
        <v>47</v>
      </c>
      <c r="B124" s="24"/>
      <c r="C124" s="47"/>
      <c r="D124" s="24"/>
      <c r="E124" s="24"/>
      <c r="F124" s="24"/>
      <c r="G124" s="24"/>
      <c r="H124" s="24"/>
      <c r="I124" s="24"/>
      <c r="J124" s="25"/>
      <c r="K124" s="81"/>
      <c r="L124" s="81"/>
      <c r="M124" s="81"/>
      <c r="N124" s="81"/>
      <c r="O124" s="81"/>
      <c r="P124" s="81"/>
      <c r="Q124" s="81"/>
      <c r="R124" s="81"/>
      <c r="S124" s="81"/>
      <c r="T124" s="85"/>
      <c r="U124" s="25"/>
      <c r="V124" s="25"/>
      <c r="W124" s="25"/>
      <c r="X124" s="25"/>
      <c r="Y124" s="25"/>
      <c r="Z124" s="25"/>
    </row>
    <row r="125" spans="1:26" ht="24" customHeight="1" x14ac:dyDescent="0.25">
      <c r="A125" s="26" t="s">
        <v>48</v>
      </c>
      <c r="B125" s="24">
        <f t="shared" ref="B125:I125" si="16">B128+B131+B134+B137+B140+B143+B146+B149</f>
        <v>2144</v>
      </c>
      <c r="C125" s="47"/>
      <c r="D125" s="24">
        <f t="shared" si="16"/>
        <v>1254565229.9890001</v>
      </c>
      <c r="E125" s="24">
        <f t="shared" si="16"/>
        <v>994372252.72599995</v>
      </c>
      <c r="F125" s="24">
        <f t="shared" si="16"/>
        <v>260192977.26300001</v>
      </c>
      <c r="G125" s="24">
        <f t="shared" si="16"/>
        <v>911361</v>
      </c>
      <c r="H125" s="24">
        <f t="shared" si="16"/>
        <v>47596235.162999995</v>
      </c>
      <c r="I125" s="24">
        <f t="shared" si="16"/>
        <v>206195573.074</v>
      </c>
      <c r="J125" s="25"/>
      <c r="K125" s="80"/>
      <c r="L125" s="80"/>
      <c r="M125" s="80"/>
      <c r="N125" s="80"/>
      <c r="O125" s="80"/>
      <c r="P125" s="80"/>
      <c r="Q125" s="80"/>
      <c r="R125" s="80"/>
      <c r="S125" s="80"/>
      <c r="T125" s="85"/>
      <c r="U125" s="25"/>
      <c r="V125" s="25"/>
      <c r="W125" s="25"/>
      <c r="X125" s="25"/>
      <c r="Y125" s="25"/>
      <c r="Z125" s="25"/>
    </row>
    <row r="126" spans="1:26" ht="9" customHeight="1" x14ac:dyDescent="0.25">
      <c r="A126" s="27"/>
      <c r="B126" s="28"/>
      <c r="C126" s="42"/>
      <c r="D126" s="28"/>
      <c r="E126" s="28"/>
      <c r="F126" s="28"/>
      <c r="G126" s="28"/>
      <c r="H126" s="28"/>
      <c r="I126" s="28"/>
      <c r="J126" s="19"/>
      <c r="K126" s="80"/>
      <c r="L126" s="80"/>
      <c r="M126" s="80"/>
      <c r="N126" s="80"/>
      <c r="O126" s="80"/>
      <c r="P126" s="80"/>
      <c r="Q126" s="80"/>
      <c r="R126" s="80"/>
      <c r="S126" s="80"/>
      <c r="T126" s="84"/>
      <c r="U126" s="19"/>
      <c r="V126" s="19"/>
      <c r="W126" s="19"/>
      <c r="X126" s="19"/>
      <c r="Y126" s="19"/>
      <c r="Z126" s="19"/>
    </row>
    <row r="127" spans="1:26" ht="24" customHeight="1" x14ac:dyDescent="0.25">
      <c r="A127" s="29" t="s">
        <v>23</v>
      </c>
      <c r="B127" s="28"/>
      <c r="C127" s="42"/>
      <c r="D127" s="28"/>
      <c r="E127" s="28"/>
      <c r="F127" s="28"/>
      <c r="G127" s="28"/>
      <c r="H127" s="28"/>
      <c r="I127" s="28"/>
      <c r="J127" s="25"/>
      <c r="K127" s="80"/>
      <c r="L127" s="80"/>
      <c r="M127" s="80"/>
      <c r="N127" s="80"/>
      <c r="O127" s="80"/>
      <c r="P127" s="80"/>
      <c r="Q127" s="80"/>
      <c r="R127" s="80"/>
      <c r="S127" s="80"/>
      <c r="T127" s="85"/>
      <c r="U127" s="25"/>
      <c r="V127" s="25"/>
      <c r="W127" s="25"/>
      <c r="X127" s="25"/>
      <c r="Y127" s="25"/>
      <c r="Z127" s="25"/>
    </row>
    <row r="128" spans="1:26" ht="24" customHeight="1" x14ac:dyDescent="0.25">
      <c r="A128" s="27" t="s">
        <v>24</v>
      </c>
      <c r="B128" s="28">
        <v>10</v>
      </c>
      <c r="C128" s="42"/>
      <c r="D128" s="28">
        <f>42097557/1000</f>
        <v>42097.557000000001</v>
      </c>
      <c r="E128" s="28">
        <f>25621658/1000</f>
        <v>25621.657999999999</v>
      </c>
      <c r="F128" s="28">
        <f>16475899/1000</f>
        <v>16475.899000000001</v>
      </c>
      <c r="G128" s="28">
        <v>361</v>
      </c>
      <c r="H128" s="28">
        <f>9272165/1000</f>
        <v>9272.1650000000009</v>
      </c>
      <c r="I128" s="28">
        <f>5807718/1000</f>
        <v>5807.7179999999998</v>
      </c>
      <c r="J128" s="25"/>
      <c r="K128" s="82"/>
      <c r="L128" s="82"/>
      <c r="M128" s="82"/>
      <c r="N128" s="82"/>
      <c r="O128" s="82"/>
      <c r="P128" s="82"/>
      <c r="Q128" s="82"/>
      <c r="R128" s="82"/>
      <c r="S128" s="82"/>
      <c r="T128" s="85"/>
      <c r="U128" s="25"/>
      <c r="V128" s="25"/>
      <c r="W128" s="25"/>
      <c r="X128" s="25"/>
      <c r="Y128" s="25"/>
      <c r="Z128" s="25"/>
    </row>
    <row r="129" spans="1:26" ht="9" customHeight="1" x14ac:dyDescent="0.25">
      <c r="A129" s="27"/>
      <c r="B129" s="28"/>
      <c r="C129" s="42"/>
      <c r="D129" s="28"/>
      <c r="E129" s="28"/>
      <c r="F129" s="28"/>
      <c r="G129" s="28"/>
      <c r="H129" s="28"/>
      <c r="I129" s="28"/>
      <c r="J129" s="25"/>
      <c r="K129" s="83"/>
      <c r="L129" s="83"/>
      <c r="M129" s="83"/>
      <c r="N129" s="83"/>
      <c r="O129" s="83"/>
      <c r="P129" s="83"/>
      <c r="Q129" s="83"/>
      <c r="R129" s="83"/>
      <c r="S129" s="83"/>
      <c r="T129" s="85"/>
      <c r="U129" s="25"/>
      <c r="V129" s="25"/>
      <c r="W129" s="25"/>
      <c r="X129" s="25"/>
      <c r="Y129" s="25"/>
      <c r="Z129" s="25"/>
    </row>
    <row r="130" spans="1:26" ht="24" customHeight="1" x14ac:dyDescent="0.25">
      <c r="A130" s="29" t="s">
        <v>25</v>
      </c>
      <c r="B130" s="28"/>
      <c r="C130" s="42"/>
      <c r="D130" s="28"/>
      <c r="E130" s="28"/>
      <c r="F130" s="28"/>
      <c r="G130" s="28"/>
      <c r="H130" s="28"/>
      <c r="I130" s="28"/>
      <c r="J130" s="25"/>
      <c r="K130" s="80"/>
      <c r="L130" s="80"/>
      <c r="M130" s="80"/>
      <c r="N130" s="80"/>
      <c r="O130" s="80"/>
      <c r="P130" s="80"/>
      <c r="Q130" s="80"/>
      <c r="R130" s="80"/>
      <c r="S130" s="80"/>
      <c r="T130" s="85"/>
      <c r="U130" s="25"/>
      <c r="V130" s="25"/>
      <c r="W130" s="25"/>
      <c r="X130" s="25"/>
      <c r="Y130" s="25"/>
      <c r="Z130" s="25"/>
    </row>
    <row r="131" spans="1:26" ht="24" customHeight="1" x14ac:dyDescent="0.25">
      <c r="A131" s="27" t="s">
        <v>26</v>
      </c>
      <c r="B131" s="28">
        <v>3</v>
      </c>
      <c r="C131" s="42"/>
      <c r="D131" s="28">
        <f>15382692/1000</f>
        <v>15382.691999999999</v>
      </c>
      <c r="E131" s="28">
        <f>9104085/1000</f>
        <v>9104.0849999999991</v>
      </c>
      <c r="F131" s="28">
        <f>6278607/1000</f>
        <v>6278.607</v>
      </c>
      <c r="G131" s="28">
        <v>166</v>
      </c>
      <c r="H131" s="28">
        <f>5198504/1000</f>
        <v>5198.5039999999999</v>
      </c>
      <c r="I131" s="28">
        <f>5978884/1000</f>
        <v>5978.884</v>
      </c>
      <c r="J131" s="2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25"/>
      <c r="V131" s="25"/>
      <c r="W131" s="25"/>
      <c r="X131" s="25"/>
      <c r="Y131" s="25"/>
      <c r="Z131" s="25"/>
    </row>
    <row r="132" spans="1:26" ht="9" customHeight="1" x14ac:dyDescent="0.25">
      <c r="A132" s="27"/>
      <c r="B132" s="28"/>
      <c r="C132" s="42"/>
      <c r="D132" s="28"/>
      <c r="E132" s="28"/>
      <c r="F132" s="28"/>
      <c r="G132" s="28"/>
      <c r="H132" s="28"/>
      <c r="I132" s="28"/>
      <c r="J132" s="2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25"/>
      <c r="V132" s="25"/>
      <c r="W132" s="25"/>
      <c r="X132" s="25"/>
      <c r="Y132" s="25"/>
      <c r="Z132" s="25"/>
    </row>
    <row r="133" spans="1:26" ht="24" customHeight="1" x14ac:dyDescent="0.25">
      <c r="A133" s="29" t="s">
        <v>27</v>
      </c>
      <c r="B133" s="28"/>
      <c r="C133" s="42"/>
      <c r="D133" s="28"/>
      <c r="E133" s="28"/>
      <c r="F133" s="28"/>
      <c r="G133" s="28"/>
      <c r="H133" s="28"/>
      <c r="I133" s="28"/>
      <c r="J133" s="25"/>
      <c r="K133" s="84"/>
      <c r="L133" s="84"/>
      <c r="M133" s="84"/>
      <c r="N133" s="84"/>
      <c r="O133" s="84"/>
      <c r="P133" s="84"/>
      <c r="Q133" s="84"/>
      <c r="R133" s="84"/>
      <c r="S133" s="84"/>
      <c r="T133" s="85"/>
      <c r="U133" s="25"/>
      <c r="V133" s="25"/>
      <c r="W133" s="25"/>
      <c r="X133" s="25"/>
      <c r="Y133" s="25"/>
      <c r="Z133" s="25"/>
    </row>
    <row r="134" spans="1:26" ht="24" customHeight="1" x14ac:dyDescent="0.25">
      <c r="A134" s="27" t="s">
        <v>28</v>
      </c>
      <c r="B134" s="28">
        <v>0</v>
      </c>
      <c r="C134" s="42"/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25"/>
      <c r="V134" s="25"/>
      <c r="W134" s="25"/>
      <c r="X134" s="25"/>
      <c r="Y134" s="25"/>
      <c r="Z134" s="25"/>
    </row>
    <row r="135" spans="1:26" ht="9" customHeight="1" x14ac:dyDescent="0.25">
      <c r="A135" s="27"/>
      <c r="B135" s="28"/>
      <c r="C135" s="42"/>
      <c r="D135" s="28"/>
      <c r="E135" s="28"/>
      <c r="F135" s="28"/>
      <c r="G135" s="28"/>
      <c r="H135" s="28"/>
      <c r="I135" s="28"/>
      <c r="J135" s="2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25"/>
      <c r="V135" s="25"/>
      <c r="W135" s="25"/>
      <c r="X135" s="25"/>
      <c r="Y135" s="25"/>
      <c r="Z135" s="25"/>
    </row>
    <row r="136" spans="1:26" ht="24" customHeight="1" x14ac:dyDescent="0.25">
      <c r="A136" s="29" t="s">
        <v>29</v>
      </c>
      <c r="B136" s="28"/>
      <c r="C136" s="42"/>
      <c r="D136" s="28"/>
      <c r="E136" s="28"/>
      <c r="F136" s="28"/>
      <c r="G136" s="28"/>
      <c r="H136" s="28"/>
      <c r="I136" s="28"/>
      <c r="J136" s="2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25"/>
      <c r="V136" s="25"/>
      <c r="W136" s="25"/>
      <c r="X136" s="25"/>
      <c r="Y136" s="25"/>
      <c r="Z136" s="25"/>
    </row>
    <row r="137" spans="1:26" ht="24" customHeight="1" x14ac:dyDescent="0.25">
      <c r="A137" s="27" t="s">
        <v>30</v>
      </c>
      <c r="B137" s="28">
        <v>2094</v>
      </c>
      <c r="C137" s="42"/>
      <c r="D137" s="28">
        <f>1171333627901/1000</f>
        <v>1171333627.901</v>
      </c>
      <c r="E137" s="28">
        <f>928902307535/1000</f>
        <v>928902307.53499997</v>
      </c>
      <c r="F137" s="28">
        <f>242431320366/1000</f>
        <v>242431320.366</v>
      </c>
      <c r="G137" s="28">
        <v>882196</v>
      </c>
      <c r="H137" s="28">
        <f>45515680580/1000</f>
        <v>45515680.579999998</v>
      </c>
      <c r="I137" s="28">
        <f>191354969720/1000</f>
        <v>191354969.72</v>
      </c>
      <c r="J137" s="2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25"/>
      <c r="V137" s="25"/>
      <c r="W137" s="25"/>
      <c r="X137" s="25"/>
      <c r="Y137" s="25"/>
      <c r="Z137" s="25"/>
    </row>
    <row r="138" spans="1:26" ht="9" customHeight="1" x14ac:dyDescent="0.25">
      <c r="A138" s="27"/>
      <c r="B138" s="28"/>
      <c r="C138" s="42"/>
      <c r="D138" s="28"/>
      <c r="E138" s="28"/>
      <c r="F138" s="28"/>
      <c r="G138" s="28"/>
      <c r="H138" s="28"/>
      <c r="I138" s="28"/>
      <c r="J138" s="2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25"/>
      <c r="V138" s="25"/>
      <c r="W138" s="25"/>
      <c r="X138" s="25"/>
      <c r="Y138" s="25"/>
      <c r="Z138" s="25"/>
    </row>
    <row r="139" spans="1:26" ht="24" customHeight="1" x14ac:dyDescent="0.25">
      <c r="A139" s="29" t="s">
        <v>31</v>
      </c>
      <c r="B139" s="28"/>
      <c r="C139" s="42"/>
      <c r="D139" s="28"/>
      <c r="E139" s="28"/>
      <c r="F139" s="28"/>
      <c r="G139" s="28"/>
      <c r="H139" s="28"/>
      <c r="I139" s="28"/>
      <c r="J139" s="2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25"/>
      <c r="V139" s="25"/>
      <c r="W139" s="25"/>
      <c r="X139" s="25"/>
      <c r="Y139" s="25"/>
      <c r="Z139" s="25"/>
    </row>
    <row r="140" spans="1:26" ht="24" customHeight="1" x14ac:dyDescent="0.25">
      <c r="A140" s="27" t="s">
        <v>32</v>
      </c>
      <c r="B140" s="28">
        <v>37</v>
      </c>
      <c r="C140" s="42"/>
      <c r="D140" s="28">
        <f>83174121839/1000</f>
        <v>83174121.839000002</v>
      </c>
      <c r="E140" s="28">
        <f>65435219448/1000</f>
        <v>65435219.447999999</v>
      </c>
      <c r="F140" s="28">
        <f>17738902391/1000</f>
        <v>17738902.390999999</v>
      </c>
      <c r="G140" s="28">
        <v>28638</v>
      </c>
      <c r="H140" s="28">
        <f>2066083914/1000</f>
        <v>2066083.9140000001</v>
      </c>
      <c r="I140" s="28">
        <f>14828816752/1000</f>
        <v>14828816.752</v>
      </c>
      <c r="J140" s="2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25"/>
      <c r="V140" s="25"/>
      <c r="W140" s="25"/>
      <c r="X140" s="25"/>
      <c r="Y140" s="25"/>
      <c r="Z140" s="25"/>
    </row>
    <row r="141" spans="1:26" ht="9" customHeight="1" x14ac:dyDescent="0.25">
      <c r="A141" s="27"/>
      <c r="B141" s="28"/>
      <c r="C141" s="42"/>
      <c r="D141" s="28"/>
      <c r="E141" s="28"/>
      <c r="F141" s="28"/>
      <c r="G141" s="28"/>
      <c r="H141" s="28"/>
      <c r="I141" s="28"/>
      <c r="J141" s="2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25"/>
      <c r="V141" s="25"/>
      <c r="W141" s="25"/>
      <c r="X141" s="25"/>
      <c r="Y141" s="25"/>
      <c r="Z141" s="25"/>
    </row>
    <row r="142" spans="1:26" ht="24" customHeight="1" x14ac:dyDescent="0.25">
      <c r="A142" s="29" t="s">
        <v>33</v>
      </c>
      <c r="B142" s="28"/>
      <c r="C142" s="42"/>
      <c r="D142" s="28"/>
      <c r="E142" s="28"/>
      <c r="F142" s="28"/>
      <c r="G142" s="28"/>
      <c r="H142" s="28"/>
      <c r="I142" s="28"/>
      <c r="J142" s="2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25"/>
      <c r="V142" s="25"/>
      <c r="W142" s="25"/>
      <c r="X142" s="25"/>
      <c r="Y142" s="25"/>
      <c r="Z142" s="25"/>
    </row>
    <row r="143" spans="1:26" ht="24" customHeight="1" x14ac:dyDescent="0.25">
      <c r="A143" s="27" t="s">
        <v>34</v>
      </c>
      <c r="B143" s="28">
        <v>0</v>
      </c>
      <c r="C143" s="42"/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25"/>
      <c r="V143" s="25"/>
      <c r="W143" s="25"/>
      <c r="X143" s="25"/>
      <c r="Y143" s="25"/>
      <c r="Z143" s="25"/>
    </row>
    <row r="144" spans="1:26" ht="9" customHeight="1" x14ac:dyDescent="0.25">
      <c r="A144" s="27"/>
      <c r="B144" s="28"/>
      <c r="C144" s="42"/>
      <c r="D144" s="28"/>
      <c r="E144" s="28"/>
      <c r="F144" s="28"/>
      <c r="G144" s="28"/>
      <c r="H144" s="28"/>
      <c r="I144" s="28"/>
      <c r="J144" s="2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25"/>
      <c r="V144" s="25"/>
      <c r="W144" s="25"/>
      <c r="X144" s="25"/>
      <c r="Y144" s="25"/>
      <c r="Z144" s="25"/>
    </row>
    <row r="145" spans="1:26" ht="24" customHeight="1" x14ac:dyDescent="0.25">
      <c r="A145" s="29" t="s">
        <v>35</v>
      </c>
      <c r="B145" s="28"/>
      <c r="C145" s="42"/>
      <c r="D145" s="28"/>
      <c r="E145" s="28"/>
      <c r="F145" s="28"/>
      <c r="G145" s="28"/>
      <c r="H145" s="28"/>
      <c r="I145" s="28"/>
      <c r="J145" s="2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25"/>
      <c r="V145" s="25"/>
      <c r="W145" s="25"/>
      <c r="X145" s="25"/>
      <c r="Y145" s="25"/>
      <c r="Z145" s="25"/>
    </row>
    <row r="146" spans="1:26" ht="24" customHeight="1" x14ac:dyDescent="0.25">
      <c r="A146" s="27" t="s">
        <v>36</v>
      </c>
      <c r="B146" s="28">
        <v>0</v>
      </c>
      <c r="C146" s="42"/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25"/>
      <c r="V146" s="25"/>
      <c r="W146" s="25"/>
      <c r="X146" s="25"/>
      <c r="Y146" s="25"/>
      <c r="Z146" s="25"/>
    </row>
    <row r="147" spans="1:26" ht="9.75" customHeight="1" x14ac:dyDescent="0.25">
      <c r="A147" s="27"/>
      <c r="B147" s="28"/>
      <c r="C147" s="42"/>
      <c r="D147" s="28"/>
      <c r="E147" s="28"/>
      <c r="F147" s="28"/>
      <c r="G147" s="28"/>
      <c r="H147" s="28"/>
      <c r="I147" s="28"/>
      <c r="J147" s="19"/>
      <c r="K147" s="85"/>
      <c r="L147" s="85"/>
      <c r="M147" s="85"/>
      <c r="N147" s="85"/>
      <c r="O147" s="85"/>
      <c r="P147" s="85"/>
      <c r="Q147" s="85"/>
      <c r="R147" s="85"/>
      <c r="S147" s="85"/>
      <c r="T147" s="84"/>
      <c r="U147" s="19"/>
      <c r="V147" s="19"/>
      <c r="W147" s="19"/>
      <c r="X147" s="19"/>
      <c r="Y147" s="19"/>
      <c r="Z147" s="19"/>
    </row>
    <row r="148" spans="1:26" ht="46.5" customHeight="1" x14ac:dyDescent="0.25">
      <c r="A148" s="29" t="s">
        <v>37</v>
      </c>
      <c r="B148" s="28"/>
      <c r="C148" s="42"/>
      <c r="D148" s="28"/>
      <c r="E148" s="28"/>
      <c r="F148" s="28"/>
      <c r="G148" s="28"/>
      <c r="H148" s="28"/>
      <c r="I148" s="28"/>
      <c r="J148" s="2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25"/>
      <c r="V148" s="25"/>
      <c r="W148" s="25"/>
      <c r="X148" s="25"/>
      <c r="Y148" s="25"/>
      <c r="Z148" s="25"/>
    </row>
    <row r="149" spans="1:26" ht="24" customHeight="1" x14ac:dyDescent="0.25">
      <c r="A149" s="27" t="s">
        <v>38</v>
      </c>
      <c r="B149" s="28">
        <v>0</v>
      </c>
      <c r="C149" s="42"/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I149" s="28">
        <v>0</v>
      </c>
      <c r="J149" s="2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25"/>
      <c r="V149" s="25"/>
      <c r="W149" s="25"/>
      <c r="X149" s="25"/>
      <c r="Y149" s="25"/>
      <c r="Z149" s="25"/>
    </row>
    <row r="150" spans="1:26" ht="9.75" customHeight="1" x14ac:dyDescent="0.25">
      <c r="A150" s="27"/>
      <c r="B150" s="32"/>
      <c r="C150" s="48"/>
      <c r="D150" s="32"/>
      <c r="E150" s="32"/>
      <c r="F150" s="32"/>
      <c r="G150" s="32"/>
      <c r="H150" s="32"/>
      <c r="I150" s="32"/>
      <c r="J150" s="19"/>
      <c r="K150" s="85"/>
      <c r="L150" s="85"/>
      <c r="M150" s="85"/>
      <c r="N150" s="85"/>
      <c r="O150" s="85"/>
      <c r="P150" s="85"/>
      <c r="Q150" s="85"/>
      <c r="R150" s="85"/>
      <c r="S150" s="85"/>
      <c r="T150" s="84"/>
      <c r="U150" s="19"/>
      <c r="V150" s="19"/>
      <c r="W150" s="19"/>
      <c r="X150" s="19"/>
      <c r="Y150" s="19"/>
      <c r="Z150" s="19"/>
    </row>
    <row r="151" spans="1:26" ht="9.75" customHeight="1" x14ac:dyDescent="0.25">
      <c r="A151" s="21"/>
      <c r="B151" s="31"/>
      <c r="C151" s="44"/>
      <c r="D151" s="31"/>
      <c r="E151" s="31"/>
      <c r="F151" s="31"/>
      <c r="G151" s="31"/>
      <c r="H151" s="31"/>
      <c r="I151" s="31"/>
      <c r="J151" s="19"/>
      <c r="K151" s="85"/>
      <c r="L151" s="85"/>
      <c r="M151" s="85"/>
      <c r="N151" s="85"/>
      <c r="O151" s="85"/>
      <c r="P151" s="85"/>
      <c r="Q151" s="85"/>
      <c r="R151" s="85"/>
      <c r="S151" s="85"/>
      <c r="T151" s="84"/>
      <c r="U151" s="19"/>
      <c r="V151" s="19"/>
      <c r="W151" s="19"/>
      <c r="X151" s="19"/>
      <c r="Y151" s="19"/>
      <c r="Z151" s="19"/>
    </row>
    <row r="152" spans="1:26" ht="12" customHeight="1" x14ac:dyDescent="0.25">
      <c r="A152" s="1"/>
      <c r="B152" s="1"/>
      <c r="C152" s="45"/>
      <c r="D152" s="1"/>
      <c r="E152" s="1"/>
      <c r="F152" s="1"/>
      <c r="G152" s="1"/>
      <c r="H152" s="1"/>
      <c r="I152" s="1"/>
      <c r="J152" s="1"/>
      <c r="K152" s="85"/>
      <c r="L152" s="85"/>
      <c r="M152" s="85"/>
      <c r="N152" s="85"/>
      <c r="O152" s="85"/>
      <c r="P152" s="85"/>
      <c r="Q152" s="85"/>
      <c r="R152" s="85"/>
      <c r="S152" s="85"/>
      <c r="T152" s="80"/>
      <c r="U152" s="1"/>
      <c r="V152" s="1"/>
      <c r="W152" s="1"/>
      <c r="X152" s="1"/>
      <c r="Y152" s="1"/>
      <c r="Z152" s="1"/>
    </row>
    <row r="153" spans="1:26" ht="22.5" customHeight="1" x14ac:dyDescent="0.25">
      <c r="A153" s="100" t="s">
        <v>39</v>
      </c>
      <c r="B153" s="97"/>
      <c r="C153" s="98"/>
      <c r="D153" s="97"/>
      <c r="E153" s="97"/>
      <c r="F153" s="97"/>
      <c r="G153" s="97"/>
      <c r="H153" s="97"/>
      <c r="I153" s="98"/>
      <c r="J153" s="3"/>
      <c r="K153" s="85"/>
      <c r="L153" s="85"/>
      <c r="M153" s="85"/>
      <c r="N153" s="85"/>
      <c r="O153" s="85"/>
      <c r="P153" s="85"/>
      <c r="Q153" s="85"/>
      <c r="R153" s="85"/>
      <c r="S153" s="85"/>
      <c r="T153" s="81"/>
      <c r="U153" s="3"/>
      <c r="V153" s="3"/>
      <c r="W153" s="3"/>
      <c r="X153" s="3"/>
      <c r="Y153" s="3"/>
      <c r="Z153" s="3"/>
    </row>
    <row r="154" spans="1:26" ht="22.5" customHeight="1" x14ac:dyDescent="0.25">
      <c r="A154" s="96" t="s">
        <v>40</v>
      </c>
      <c r="B154" s="97"/>
      <c r="C154" s="98"/>
      <c r="D154" s="97"/>
      <c r="E154" s="97"/>
      <c r="F154" s="97"/>
      <c r="G154" s="97"/>
      <c r="H154" s="97"/>
      <c r="I154" s="98"/>
      <c r="J154" s="4"/>
      <c r="K154" s="84"/>
      <c r="L154" s="84"/>
      <c r="M154" s="84"/>
      <c r="N154" s="84"/>
      <c r="O154" s="84"/>
      <c r="P154" s="84"/>
      <c r="Q154" s="84"/>
      <c r="R154" s="84"/>
      <c r="S154" s="84"/>
      <c r="T154" s="80"/>
      <c r="U154" s="4"/>
      <c r="V154" s="4"/>
      <c r="W154" s="4"/>
      <c r="X154" s="4"/>
      <c r="Y154" s="4"/>
      <c r="Z154" s="4"/>
    </row>
    <row r="155" spans="1:26" ht="12" customHeight="1" x14ac:dyDescent="0.25">
      <c r="A155" s="4"/>
      <c r="B155" s="5"/>
      <c r="C155" s="36"/>
      <c r="D155" s="5"/>
      <c r="E155" s="5"/>
      <c r="F155" s="5"/>
      <c r="G155" s="5"/>
      <c r="H155" s="5"/>
      <c r="I155" s="4"/>
      <c r="J155" s="4"/>
      <c r="K155" s="85"/>
      <c r="L155" s="85"/>
      <c r="M155" s="85"/>
      <c r="N155" s="85"/>
      <c r="O155" s="85"/>
      <c r="P155" s="85"/>
      <c r="Q155" s="85"/>
      <c r="R155" s="85"/>
      <c r="S155" s="85"/>
      <c r="T155" s="80"/>
      <c r="U155" s="4"/>
      <c r="V155" s="4"/>
      <c r="W155" s="4"/>
      <c r="X155" s="4"/>
      <c r="Y155" s="4"/>
      <c r="Z155" s="4"/>
    </row>
    <row r="156" spans="1:26" ht="10.5" customHeight="1" x14ac:dyDescent="0.25">
      <c r="A156" s="6"/>
      <c r="B156" s="7"/>
      <c r="C156" s="37"/>
      <c r="D156" s="7"/>
      <c r="E156" s="7"/>
      <c r="F156" s="7"/>
      <c r="G156" s="7"/>
      <c r="H156" s="7"/>
      <c r="I156" s="6"/>
      <c r="J156" s="4"/>
      <c r="K156" s="85"/>
      <c r="L156" s="85"/>
      <c r="M156" s="85"/>
      <c r="N156" s="85"/>
      <c r="O156" s="85"/>
      <c r="P156" s="85"/>
      <c r="Q156" s="85"/>
      <c r="R156" s="85"/>
      <c r="S156" s="85"/>
      <c r="T156" s="80"/>
      <c r="U156" s="4"/>
      <c r="V156" s="4"/>
      <c r="W156" s="4"/>
      <c r="X156" s="4"/>
      <c r="Y156" s="4"/>
      <c r="Z156" s="4"/>
    </row>
    <row r="157" spans="1:26" ht="52.5" customHeight="1" x14ac:dyDescent="0.25">
      <c r="A157" s="8" t="s">
        <v>49</v>
      </c>
      <c r="B157" s="9" t="s">
        <v>3</v>
      </c>
      <c r="C157" s="38"/>
      <c r="D157" s="10" t="s">
        <v>4</v>
      </c>
      <c r="E157" s="10" t="s">
        <v>5</v>
      </c>
      <c r="F157" s="10" t="s">
        <v>6</v>
      </c>
      <c r="G157" s="10" t="s">
        <v>50</v>
      </c>
      <c r="H157" s="10" t="s">
        <v>8</v>
      </c>
      <c r="I157" s="10" t="s">
        <v>9</v>
      </c>
      <c r="J157" s="11"/>
      <c r="K157" s="84"/>
      <c r="L157" s="84"/>
      <c r="M157" s="84"/>
      <c r="N157" s="84"/>
      <c r="O157" s="84"/>
      <c r="P157" s="84"/>
      <c r="Q157" s="84"/>
      <c r="R157" s="84"/>
      <c r="S157" s="84"/>
      <c r="T157" s="82"/>
      <c r="U157" s="11"/>
      <c r="V157" s="11"/>
      <c r="W157" s="11"/>
      <c r="X157" s="11"/>
      <c r="Y157" s="11"/>
      <c r="Z157" s="11"/>
    </row>
    <row r="158" spans="1:26" ht="46.5" customHeight="1" x14ac:dyDescent="0.25">
      <c r="A158" s="12" t="s">
        <v>10</v>
      </c>
      <c r="B158" s="13" t="s">
        <v>11</v>
      </c>
      <c r="C158" s="39"/>
      <c r="D158" s="13" t="s">
        <v>12</v>
      </c>
      <c r="E158" s="13" t="s">
        <v>13</v>
      </c>
      <c r="F158" s="13" t="s">
        <v>14</v>
      </c>
      <c r="G158" s="13" t="s">
        <v>15</v>
      </c>
      <c r="H158" s="13" t="s">
        <v>16</v>
      </c>
      <c r="I158" s="13" t="s">
        <v>17</v>
      </c>
      <c r="J158" s="14"/>
      <c r="K158" s="84"/>
      <c r="L158" s="84"/>
      <c r="M158" s="84"/>
      <c r="N158" s="84"/>
      <c r="O158" s="84"/>
      <c r="P158" s="84"/>
      <c r="Q158" s="84"/>
      <c r="R158" s="84"/>
      <c r="S158" s="84"/>
      <c r="T158" s="83"/>
      <c r="U158" s="14"/>
      <c r="V158" s="14"/>
      <c r="W158" s="14"/>
      <c r="X158" s="14"/>
      <c r="Y158" s="14"/>
      <c r="Z158" s="14"/>
    </row>
    <row r="159" spans="1:26" ht="24.75" customHeight="1" x14ac:dyDescent="0.25">
      <c r="A159" s="15"/>
      <c r="B159" s="16"/>
      <c r="C159" s="40"/>
      <c r="D159" s="16" t="s">
        <v>18</v>
      </c>
      <c r="E159" s="16" t="s">
        <v>18</v>
      </c>
      <c r="F159" s="16" t="s">
        <v>18</v>
      </c>
      <c r="G159" s="16"/>
      <c r="H159" s="16" t="s">
        <v>18</v>
      </c>
      <c r="I159" s="16" t="s">
        <v>18</v>
      </c>
      <c r="J159" s="4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4"/>
      <c r="V159" s="4"/>
      <c r="W159" s="4"/>
      <c r="X159" s="4"/>
      <c r="Y159" s="4"/>
      <c r="Z159" s="4"/>
    </row>
    <row r="160" spans="1:26" ht="24" customHeight="1" x14ac:dyDescent="0.25">
      <c r="A160" s="33" t="s">
        <v>51</v>
      </c>
      <c r="B160" s="34"/>
      <c r="C160" s="49"/>
      <c r="D160" s="34"/>
      <c r="E160" s="34"/>
      <c r="F160" s="34"/>
      <c r="G160" s="34"/>
      <c r="H160" s="34"/>
      <c r="I160" s="34"/>
      <c r="J160" s="25"/>
      <c r="K160" s="81"/>
      <c r="L160" s="81"/>
      <c r="M160" s="81"/>
      <c r="N160" s="81"/>
      <c r="O160" s="81"/>
      <c r="P160" s="81"/>
      <c r="Q160" s="81"/>
      <c r="R160" s="81"/>
      <c r="S160" s="81"/>
      <c r="T160" s="85"/>
      <c r="U160" s="25"/>
      <c r="V160" s="25"/>
      <c r="W160" s="25"/>
      <c r="X160" s="25"/>
      <c r="Y160" s="25"/>
      <c r="Z160" s="25"/>
    </row>
    <row r="161" spans="1:26" ht="24" customHeight="1" x14ac:dyDescent="0.25">
      <c r="A161" s="35" t="s">
        <v>52</v>
      </c>
      <c r="B161" s="24">
        <f t="shared" ref="B161:I161" si="17">B164+B167+B170+B173+B176+B179+B182+B185</f>
        <v>13</v>
      </c>
      <c r="C161" s="47"/>
      <c r="D161" s="24">
        <f t="shared" si="17"/>
        <v>193437.91099999999</v>
      </c>
      <c r="E161" s="24">
        <f t="shared" si="17"/>
        <v>116583.43000000001</v>
      </c>
      <c r="F161" s="24">
        <f t="shared" si="17"/>
        <v>76854.481</v>
      </c>
      <c r="G161" s="24">
        <f t="shared" si="17"/>
        <v>966</v>
      </c>
      <c r="H161" s="24">
        <f t="shared" si="17"/>
        <v>23441.066999999999</v>
      </c>
      <c r="I161" s="24">
        <f t="shared" si="17"/>
        <v>33825.254000000001</v>
      </c>
      <c r="J161" s="25"/>
      <c r="K161" s="80"/>
      <c r="L161" s="80"/>
      <c r="M161" s="80"/>
      <c r="N161" s="80"/>
      <c r="O161" s="80"/>
      <c r="P161" s="80"/>
      <c r="Q161" s="80"/>
      <c r="R161" s="80"/>
      <c r="S161" s="80"/>
      <c r="T161" s="85"/>
      <c r="U161" s="25"/>
      <c r="V161" s="25"/>
      <c r="W161" s="25"/>
      <c r="X161" s="25"/>
      <c r="Y161" s="25"/>
      <c r="Z161" s="25"/>
    </row>
    <row r="162" spans="1:26" ht="9" customHeight="1" x14ac:dyDescent="0.25">
      <c r="A162" s="27"/>
      <c r="B162" s="28"/>
      <c r="C162" s="42"/>
      <c r="D162" s="28"/>
      <c r="E162" s="28"/>
      <c r="F162" s="28"/>
      <c r="G162" s="28"/>
      <c r="H162" s="28"/>
      <c r="I162" s="28"/>
      <c r="J162" s="19"/>
      <c r="K162" s="80"/>
      <c r="L162" s="80"/>
      <c r="M162" s="80"/>
      <c r="N162" s="80"/>
      <c r="O162" s="80"/>
      <c r="P162" s="80"/>
      <c r="Q162" s="80"/>
      <c r="R162" s="80"/>
      <c r="S162" s="80"/>
      <c r="T162" s="84"/>
      <c r="U162" s="19"/>
      <c r="V162" s="19"/>
      <c r="W162" s="19"/>
      <c r="X162" s="19"/>
      <c r="Y162" s="19"/>
      <c r="Z162" s="19"/>
    </row>
    <row r="163" spans="1:26" ht="24" customHeight="1" x14ac:dyDescent="0.25">
      <c r="A163" s="29" t="s">
        <v>23</v>
      </c>
      <c r="B163" s="28"/>
      <c r="C163" s="42"/>
      <c r="D163" s="28"/>
      <c r="E163" s="28"/>
      <c r="F163" s="28"/>
      <c r="G163" s="28"/>
      <c r="H163" s="28"/>
      <c r="I163" s="28"/>
      <c r="J163" s="25"/>
      <c r="K163" s="80"/>
      <c r="L163" s="80"/>
      <c r="M163" s="80"/>
      <c r="N163" s="80"/>
      <c r="O163" s="80"/>
      <c r="P163" s="80"/>
      <c r="Q163" s="80"/>
      <c r="R163" s="80"/>
      <c r="S163" s="80"/>
      <c r="T163" s="85"/>
      <c r="U163" s="25"/>
      <c r="V163" s="25"/>
      <c r="W163" s="25"/>
      <c r="X163" s="25"/>
      <c r="Y163" s="25"/>
      <c r="Z163" s="25"/>
    </row>
    <row r="164" spans="1:26" ht="24" customHeight="1" x14ac:dyDescent="0.25">
      <c r="A164" s="27" t="s">
        <v>24</v>
      </c>
      <c r="B164" s="28">
        <v>1</v>
      </c>
      <c r="C164" s="42"/>
      <c r="D164" s="28">
        <f>1857563/1000</f>
        <v>1857.5630000000001</v>
      </c>
      <c r="E164" s="28">
        <f>781910/1000</f>
        <v>781.91</v>
      </c>
      <c r="F164" s="28">
        <f>1075653/1000</f>
        <v>1075.653</v>
      </c>
      <c r="G164" s="28">
        <v>13</v>
      </c>
      <c r="H164" s="28">
        <f>286546/1000</f>
        <v>286.54599999999999</v>
      </c>
      <c r="I164" s="28">
        <f>3646976/1000</f>
        <v>3646.9760000000001</v>
      </c>
      <c r="J164" s="25"/>
      <c r="K164" s="82"/>
      <c r="L164" s="82"/>
      <c r="M164" s="82"/>
      <c r="N164" s="82"/>
      <c r="O164" s="82"/>
      <c r="P164" s="82"/>
      <c r="Q164" s="82"/>
      <c r="R164" s="82"/>
      <c r="S164" s="82"/>
      <c r="T164" s="85"/>
      <c r="U164" s="25"/>
      <c r="V164" s="25"/>
      <c r="W164" s="25"/>
      <c r="X164" s="25"/>
      <c r="Y164" s="25"/>
      <c r="Z164" s="25"/>
    </row>
    <row r="165" spans="1:26" ht="9" customHeight="1" x14ac:dyDescent="0.25">
      <c r="A165" s="27"/>
      <c r="B165" s="28"/>
      <c r="C165" s="42"/>
      <c r="D165" s="28"/>
      <c r="E165" s="28"/>
      <c r="F165" s="28"/>
      <c r="G165" s="28"/>
      <c r="H165" s="28"/>
      <c r="I165" s="28"/>
      <c r="J165" s="25"/>
      <c r="K165" s="83"/>
      <c r="L165" s="83"/>
      <c r="M165" s="83"/>
      <c r="N165" s="83"/>
      <c r="O165" s="83"/>
      <c r="P165" s="83"/>
      <c r="Q165" s="83"/>
      <c r="R165" s="83"/>
      <c r="S165" s="83"/>
      <c r="T165" s="85"/>
      <c r="U165" s="25"/>
      <c r="V165" s="25"/>
      <c r="W165" s="25"/>
      <c r="X165" s="25"/>
      <c r="Y165" s="25"/>
      <c r="Z165" s="25"/>
    </row>
    <row r="166" spans="1:26" ht="24" customHeight="1" x14ac:dyDescent="0.25">
      <c r="A166" s="29" t="s">
        <v>25</v>
      </c>
      <c r="B166" s="28"/>
      <c r="C166" s="42"/>
      <c r="D166" s="28"/>
      <c r="E166" s="28"/>
      <c r="F166" s="28"/>
      <c r="G166" s="28"/>
      <c r="H166" s="28"/>
      <c r="I166" s="28"/>
      <c r="J166" s="25"/>
      <c r="K166" s="80"/>
      <c r="L166" s="80"/>
      <c r="M166" s="80"/>
      <c r="N166" s="80"/>
      <c r="O166" s="80"/>
      <c r="P166" s="80"/>
      <c r="Q166" s="80"/>
      <c r="R166" s="80"/>
      <c r="S166" s="80"/>
      <c r="T166" s="85"/>
      <c r="U166" s="25"/>
      <c r="V166" s="25"/>
      <c r="W166" s="25"/>
      <c r="X166" s="25"/>
      <c r="Y166" s="25"/>
      <c r="Z166" s="25"/>
    </row>
    <row r="167" spans="1:26" ht="24" customHeight="1" x14ac:dyDescent="0.25">
      <c r="A167" s="27" t="s">
        <v>26</v>
      </c>
      <c r="B167" s="28">
        <v>0</v>
      </c>
      <c r="C167" s="42"/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25"/>
      <c r="V167" s="25"/>
      <c r="W167" s="25"/>
      <c r="X167" s="25"/>
      <c r="Y167" s="25"/>
      <c r="Z167" s="25"/>
    </row>
    <row r="168" spans="1:26" ht="9" customHeight="1" x14ac:dyDescent="0.25">
      <c r="A168" s="27"/>
      <c r="B168" s="28"/>
      <c r="C168" s="42"/>
      <c r="D168" s="28"/>
      <c r="E168" s="28"/>
      <c r="F168" s="28"/>
      <c r="G168" s="28"/>
      <c r="H168" s="28"/>
      <c r="I168" s="28"/>
      <c r="J168" s="2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25"/>
      <c r="V168" s="25"/>
      <c r="W168" s="25"/>
      <c r="X168" s="25"/>
      <c r="Y168" s="25"/>
      <c r="Z168" s="25"/>
    </row>
    <row r="169" spans="1:26" ht="24" customHeight="1" x14ac:dyDescent="0.25">
      <c r="A169" s="29" t="s">
        <v>27</v>
      </c>
      <c r="B169" s="28"/>
      <c r="C169" s="42"/>
      <c r="D169" s="28"/>
      <c r="E169" s="28"/>
      <c r="F169" s="28"/>
      <c r="G169" s="28"/>
      <c r="H169" s="28"/>
      <c r="I169" s="28"/>
      <c r="J169" s="25"/>
      <c r="K169" s="84"/>
      <c r="L169" s="84"/>
      <c r="M169" s="84"/>
      <c r="N169" s="84"/>
      <c r="O169" s="84"/>
      <c r="P169" s="84"/>
      <c r="Q169" s="84"/>
      <c r="R169" s="84"/>
      <c r="S169" s="84"/>
      <c r="T169" s="85"/>
      <c r="U169" s="25"/>
      <c r="V169" s="25"/>
      <c r="W169" s="25"/>
      <c r="X169" s="25"/>
      <c r="Y169" s="25"/>
      <c r="Z169" s="25"/>
    </row>
    <row r="170" spans="1:26" ht="24" customHeight="1" x14ac:dyDescent="0.25">
      <c r="A170" s="27" t="s">
        <v>28</v>
      </c>
      <c r="B170" s="28">
        <v>0</v>
      </c>
      <c r="C170" s="42"/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I170" s="28">
        <v>0</v>
      </c>
      <c r="J170" s="2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25"/>
      <c r="V170" s="25"/>
      <c r="W170" s="25"/>
      <c r="X170" s="25"/>
      <c r="Y170" s="25"/>
      <c r="Z170" s="25"/>
    </row>
    <row r="171" spans="1:26" ht="9" customHeight="1" x14ac:dyDescent="0.25">
      <c r="A171" s="27"/>
      <c r="B171" s="28"/>
      <c r="C171" s="42"/>
      <c r="D171" s="28"/>
      <c r="E171" s="28"/>
      <c r="F171" s="28"/>
      <c r="G171" s="28"/>
      <c r="H171" s="28"/>
      <c r="I171" s="28"/>
      <c r="J171" s="2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25"/>
      <c r="V171" s="25"/>
      <c r="W171" s="25"/>
      <c r="X171" s="25"/>
      <c r="Y171" s="25"/>
      <c r="Z171" s="25"/>
    </row>
    <row r="172" spans="1:26" ht="24" customHeight="1" x14ac:dyDescent="0.25">
      <c r="A172" s="29" t="s">
        <v>29</v>
      </c>
      <c r="B172" s="28"/>
      <c r="C172" s="42"/>
      <c r="D172" s="28"/>
      <c r="E172" s="28"/>
      <c r="F172" s="28"/>
      <c r="G172" s="28"/>
      <c r="H172" s="28"/>
      <c r="I172" s="28"/>
      <c r="J172" s="2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25"/>
      <c r="V172" s="25"/>
      <c r="W172" s="25"/>
      <c r="X172" s="25"/>
      <c r="Y172" s="25"/>
      <c r="Z172" s="25"/>
    </row>
    <row r="173" spans="1:26" ht="24" customHeight="1" x14ac:dyDescent="0.25">
      <c r="A173" s="27" t="s">
        <v>30</v>
      </c>
      <c r="B173" s="28">
        <v>12</v>
      </c>
      <c r="C173" s="42"/>
      <c r="D173" s="28">
        <f>191580348/1000</f>
        <v>191580.348</v>
      </c>
      <c r="E173" s="28">
        <f>115801520/1000</f>
        <v>115801.52</v>
      </c>
      <c r="F173" s="28">
        <f>75778828/1000</f>
        <v>75778.827999999994</v>
      </c>
      <c r="G173" s="28">
        <v>953</v>
      </c>
      <c r="H173" s="28">
        <f>23154521/1000</f>
        <v>23154.521000000001</v>
      </c>
      <c r="I173" s="28">
        <f>30178278/1000</f>
        <v>30178.277999999998</v>
      </c>
      <c r="J173" s="2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25"/>
      <c r="V173" s="25"/>
      <c r="W173" s="25"/>
      <c r="X173" s="25"/>
      <c r="Y173" s="25"/>
      <c r="Z173" s="25"/>
    </row>
    <row r="174" spans="1:26" ht="9" customHeight="1" x14ac:dyDescent="0.25">
      <c r="A174" s="27"/>
      <c r="B174" s="28"/>
      <c r="C174" s="42"/>
      <c r="D174" s="28"/>
      <c r="E174" s="28"/>
      <c r="F174" s="28"/>
      <c r="G174" s="28"/>
      <c r="H174" s="28"/>
      <c r="I174" s="28"/>
      <c r="J174" s="2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25"/>
      <c r="V174" s="25"/>
      <c r="W174" s="25"/>
      <c r="X174" s="25"/>
      <c r="Y174" s="25"/>
      <c r="Z174" s="25"/>
    </row>
    <row r="175" spans="1:26" ht="24" customHeight="1" x14ac:dyDescent="0.25">
      <c r="A175" s="29" t="s">
        <v>31</v>
      </c>
      <c r="B175" s="28"/>
      <c r="C175" s="42"/>
      <c r="D175" s="28"/>
      <c r="E175" s="28"/>
      <c r="F175" s="28"/>
      <c r="G175" s="28"/>
      <c r="H175" s="28"/>
      <c r="I175" s="28"/>
      <c r="J175" s="2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25"/>
      <c r="V175" s="25"/>
      <c r="W175" s="25"/>
      <c r="X175" s="25"/>
      <c r="Y175" s="25"/>
      <c r="Z175" s="25"/>
    </row>
    <row r="176" spans="1:26" ht="24" customHeight="1" x14ac:dyDescent="0.25">
      <c r="A176" s="27" t="s">
        <v>32</v>
      </c>
      <c r="B176" s="28">
        <v>0</v>
      </c>
      <c r="C176" s="42"/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25"/>
      <c r="V176" s="25"/>
      <c r="W176" s="25"/>
      <c r="X176" s="25"/>
      <c r="Y176" s="25"/>
      <c r="Z176" s="25"/>
    </row>
    <row r="177" spans="1:26" ht="9" customHeight="1" x14ac:dyDescent="0.25">
      <c r="A177" s="27"/>
      <c r="B177" s="28"/>
      <c r="C177" s="42"/>
      <c r="D177" s="28"/>
      <c r="E177" s="28"/>
      <c r="F177" s="28"/>
      <c r="G177" s="28"/>
      <c r="H177" s="28"/>
      <c r="I177" s="28"/>
      <c r="J177" s="2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25"/>
      <c r="V177" s="25"/>
      <c r="W177" s="25"/>
      <c r="X177" s="25"/>
      <c r="Y177" s="25"/>
      <c r="Z177" s="25"/>
    </row>
    <row r="178" spans="1:26" ht="24" customHeight="1" x14ac:dyDescent="0.25">
      <c r="A178" s="29" t="s">
        <v>33</v>
      </c>
      <c r="B178" s="28"/>
      <c r="C178" s="42"/>
      <c r="D178" s="28"/>
      <c r="E178" s="28"/>
      <c r="F178" s="28"/>
      <c r="G178" s="28"/>
      <c r="H178" s="28"/>
      <c r="I178" s="28"/>
      <c r="J178" s="2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25"/>
      <c r="V178" s="25"/>
      <c r="W178" s="25"/>
      <c r="X178" s="25"/>
      <c r="Y178" s="25"/>
      <c r="Z178" s="25"/>
    </row>
    <row r="179" spans="1:26" ht="24" customHeight="1" x14ac:dyDescent="0.25">
      <c r="A179" s="27" t="s">
        <v>34</v>
      </c>
      <c r="B179" s="28">
        <v>0</v>
      </c>
      <c r="C179" s="42"/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25"/>
      <c r="V179" s="25"/>
      <c r="W179" s="25"/>
      <c r="X179" s="25"/>
      <c r="Y179" s="25"/>
      <c r="Z179" s="25"/>
    </row>
    <row r="180" spans="1:26" ht="9" customHeight="1" x14ac:dyDescent="0.25">
      <c r="A180" s="27"/>
      <c r="B180" s="28"/>
      <c r="C180" s="42"/>
      <c r="D180" s="28"/>
      <c r="E180" s="28"/>
      <c r="F180" s="28"/>
      <c r="G180" s="28"/>
      <c r="H180" s="28"/>
      <c r="I180" s="28"/>
      <c r="J180" s="2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25"/>
      <c r="V180" s="25"/>
      <c r="W180" s="25"/>
      <c r="X180" s="25"/>
      <c r="Y180" s="25"/>
      <c r="Z180" s="25"/>
    </row>
    <row r="181" spans="1:26" ht="24" customHeight="1" x14ac:dyDescent="0.25">
      <c r="A181" s="29" t="s">
        <v>35</v>
      </c>
      <c r="B181" s="28"/>
      <c r="C181" s="42"/>
      <c r="D181" s="28"/>
      <c r="E181" s="28"/>
      <c r="F181" s="28"/>
      <c r="G181" s="28"/>
      <c r="H181" s="28"/>
      <c r="I181" s="28"/>
      <c r="J181" s="2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25"/>
      <c r="V181" s="25"/>
      <c r="W181" s="25"/>
      <c r="X181" s="25"/>
      <c r="Y181" s="25"/>
      <c r="Z181" s="25"/>
    </row>
    <row r="182" spans="1:26" ht="24" customHeight="1" x14ac:dyDescent="0.25">
      <c r="A182" s="27" t="s">
        <v>36</v>
      </c>
      <c r="B182" s="28"/>
      <c r="C182" s="42"/>
      <c r="D182" s="28"/>
      <c r="E182" s="28"/>
      <c r="F182" s="28"/>
      <c r="G182" s="28"/>
      <c r="H182" s="28"/>
      <c r="I182" s="28"/>
      <c r="J182" s="2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25"/>
      <c r="V182" s="25"/>
      <c r="W182" s="25"/>
      <c r="X182" s="25"/>
      <c r="Y182" s="25"/>
      <c r="Z182" s="25"/>
    </row>
    <row r="183" spans="1:26" ht="9.75" customHeight="1" x14ac:dyDescent="0.25">
      <c r="A183" s="27"/>
      <c r="B183" s="28">
        <v>0</v>
      </c>
      <c r="C183" s="42"/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19"/>
      <c r="K183" s="85"/>
      <c r="L183" s="85"/>
      <c r="M183" s="85"/>
      <c r="N183" s="85"/>
      <c r="O183" s="85"/>
      <c r="P183" s="85"/>
      <c r="Q183" s="85"/>
      <c r="R183" s="85"/>
      <c r="S183" s="85"/>
      <c r="T183" s="84"/>
      <c r="U183" s="19"/>
      <c r="V183" s="19"/>
      <c r="W183" s="19"/>
      <c r="X183" s="19"/>
      <c r="Y183" s="19"/>
      <c r="Z183" s="19"/>
    </row>
    <row r="184" spans="1:26" ht="46.5" customHeight="1" x14ac:dyDescent="0.25">
      <c r="A184" s="29" t="s">
        <v>37</v>
      </c>
      <c r="B184" s="28"/>
      <c r="C184" s="42"/>
      <c r="D184" s="28"/>
      <c r="E184" s="28"/>
      <c r="F184" s="28"/>
      <c r="G184" s="28"/>
      <c r="H184" s="28"/>
      <c r="I184" s="28"/>
      <c r="J184" s="2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25"/>
      <c r="V184" s="25"/>
      <c r="W184" s="25"/>
      <c r="X184" s="25"/>
      <c r="Y184" s="25"/>
      <c r="Z184" s="25"/>
    </row>
    <row r="185" spans="1:26" ht="24" customHeight="1" x14ac:dyDescent="0.25">
      <c r="A185" s="27" t="s">
        <v>38</v>
      </c>
      <c r="B185" s="28">
        <v>0</v>
      </c>
      <c r="C185" s="42"/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25"/>
      <c r="V185" s="25"/>
      <c r="W185" s="25"/>
      <c r="X185" s="25"/>
      <c r="Y185" s="25"/>
      <c r="Z185" s="25"/>
    </row>
    <row r="186" spans="1:26" ht="9.75" customHeight="1" x14ac:dyDescent="0.25">
      <c r="A186" s="27"/>
      <c r="B186" s="32"/>
      <c r="C186" s="48"/>
      <c r="D186" s="32"/>
      <c r="E186" s="32"/>
      <c r="F186" s="32"/>
      <c r="G186" s="32"/>
      <c r="H186" s="32"/>
      <c r="I186" s="32"/>
      <c r="J186" s="19"/>
      <c r="K186" s="85"/>
      <c r="L186" s="85"/>
      <c r="M186" s="85"/>
      <c r="N186" s="85"/>
      <c r="O186" s="85"/>
      <c r="P186" s="85"/>
      <c r="Q186" s="85"/>
      <c r="R186" s="85"/>
      <c r="S186" s="85"/>
      <c r="T186" s="84"/>
      <c r="U186" s="19"/>
      <c r="V186" s="19"/>
      <c r="W186" s="19"/>
      <c r="X186" s="19"/>
      <c r="Y186" s="19"/>
      <c r="Z186" s="19"/>
    </row>
    <row r="187" spans="1:26" ht="9.75" customHeight="1" x14ac:dyDescent="0.25">
      <c r="A187" s="21"/>
      <c r="B187" s="31"/>
      <c r="C187" s="44"/>
      <c r="D187" s="31"/>
      <c r="E187" s="31"/>
      <c r="F187" s="31"/>
      <c r="G187" s="31"/>
      <c r="H187" s="31"/>
      <c r="I187" s="31"/>
      <c r="J187" s="19"/>
      <c r="K187" s="85"/>
      <c r="L187" s="85"/>
      <c r="M187" s="85"/>
      <c r="N187" s="85"/>
      <c r="O187" s="85"/>
      <c r="P187" s="85"/>
      <c r="Q187" s="85"/>
      <c r="R187" s="85"/>
      <c r="S187" s="85"/>
      <c r="T187" s="84"/>
      <c r="U187" s="19"/>
      <c r="V187" s="19"/>
      <c r="W187" s="19"/>
      <c r="X187" s="19"/>
      <c r="Y187" s="19"/>
      <c r="Z187" s="19"/>
    </row>
    <row r="188" spans="1:26" ht="12" customHeight="1" x14ac:dyDescent="0.25">
      <c r="A188" s="1"/>
      <c r="B188" s="1"/>
      <c r="C188" s="45"/>
      <c r="D188" s="1"/>
      <c r="E188" s="1"/>
      <c r="F188" s="1"/>
      <c r="G188" s="1"/>
      <c r="H188" s="1"/>
      <c r="I188" s="1"/>
      <c r="J188" s="1"/>
      <c r="K188" s="85"/>
      <c r="L188" s="85"/>
      <c r="M188" s="85"/>
      <c r="N188" s="85"/>
      <c r="O188" s="85"/>
      <c r="P188" s="85"/>
      <c r="Q188" s="85"/>
      <c r="R188" s="85"/>
      <c r="S188" s="85"/>
      <c r="T188" s="80"/>
      <c r="U188" s="1"/>
      <c r="V188" s="1"/>
      <c r="W188" s="1"/>
      <c r="X188" s="1"/>
      <c r="Y188" s="1"/>
      <c r="Z188" s="1"/>
    </row>
    <row r="189" spans="1:26" ht="22.5" customHeight="1" x14ac:dyDescent="0.25">
      <c r="A189" s="99" t="s">
        <v>39</v>
      </c>
      <c r="B189" s="97"/>
      <c r="C189" s="98"/>
      <c r="D189" s="97"/>
      <c r="E189" s="97"/>
      <c r="F189" s="97"/>
      <c r="G189" s="97"/>
      <c r="H189" s="97"/>
      <c r="I189" s="98"/>
      <c r="J189" s="3"/>
      <c r="K189" s="85"/>
      <c r="L189" s="85"/>
      <c r="M189" s="85"/>
      <c r="N189" s="85"/>
      <c r="O189" s="85"/>
      <c r="P189" s="85"/>
      <c r="Q189" s="85"/>
      <c r="R189" s="85"/>
      <c r="S189" s="85"/>
      <c r="T189" s="81"/>
      <c r="U189" s="3"/>
      <c r="V189" s="3"/>
      <c r="W189" s="3"/>
      <c r="X189" s="3"/>
      <c r="Y189" s="3"/>
      <c r="Z189" s="3"/>
    </row>
    <row r="190" spans="1:26" ht="22.5" customHeight="1" x14ac:dyDescent="0.25">
      <c r="A190" s="96" t="s">
        <v>40</v>
      </c>
      <c r="B190" s="97"/>
      <c r="C190" s="98"/>
      <c r="D190" s="97"/>
      <c r="E190" s="97"/>
      <c r="F190" s="97"/>
      <c r="G190" s="97"/>
      <c r="H190" s="97"/>
      <c r="I190" s="98"/>
      <c r="J190" s="4"/>
      <c r="K190" s="84"/>
      <c r="L190" s="84"/>
      <c r="M190" s="84"/>
      <c r="N190" s="84"/>
      <c r="O190" s="84"/>
      <c r="P190" s="84"/>
      <c r="Q190" s="84"/>
      <c r="R190" s="84"/>
      <c r="S190" s="84"/>
      <c r="T190" s="80"/>
      <c r="U190" s="4"/>
      <c r="V190" s="4"/>
      <c r="W190" s="4"/>
      <c r="X190" s="4"/>
      <c r="Y190" s="4"/>
      <c r="Z190" s="4"/>
    </row>
    <row r="191" spans="1:26" ht="12" customHeight="1" x14ac:dyDescent="0.25">
      <c r="A191" s="4"/>
      <c r="B191" s="5"/>
      <c r="C191" s="36"/>
      <c r="D191" s="5"/>
      <c r="E191" s="5"/>
      <c r="F191" s="5"/>
      <c r="G191" s="5"/>
      <c r="H191" s="5"/>
      <c r="I191" s="4"/>
      <c r="J191" s="4"/>
      <c r="K191" s="85"/>
      <c r="L191" s="85"/>
      <c r="M191" s="85"/>
      <c r="N191" s="85"/>
      <c r="O191" s="85"/>
      <c r="P191" s="85"/>
      <c r="Q191" s="85"/>
      <c r="R191" s="85"/>
      <c r="S191" s="85"/>
      <c r="T191" s="80"/>
      <c r="U191" s="4"/>
      <c r="V191" s="4"/>
      <c r="W191" s="4"/>
      <c r="X191" s="4"/>
      <c r="Y191" s="4"/>
      <c r="Z191" s="4"/>
    </row>
    <row r="192" spans="1:26" ht="10.5" customHeight="1" x14ac:dyDescent="0.25">
      <c r="A192" s="6"/>
      <c r="B192" s="7"/>
      <c r="C192" s="37"/>
      <c r="D192" s="7"/>
      <c r="E192" s="7"/>
      <c r="F192" s="7"/>
      <c r="G192" s="7"/>
      <c r="H192" s="7"/>
      <c r="I192" s="6"/>
      <c r="J192" s="4"/>
      <c r="K192" s="85"/>
      <c r="L192" s="85"/>
      <c r="M192" s="85"/>
      <c r="N192" s="85"/>
      <c r="O192" s="85"/>
      <c r="P192" s="85"/>
      <c r="Q192" s="85"/>
      <c r="R192" s="85"/>
      <c r="S192" s="85"/>
      <c r="T192" s="80"/>
      <c r="U192" s="4"/>
      <c r="V192" s="4"/>
      <c r="W192" s="4"/>
      <c r="X192" s="4"/>
      <c r="Y192" s="4"/>
      <c r="Z192" s="4"/>
    </row>
    <row r="193" spans="1:26" ht="52.5" customHeight="1" x14ac:dyDescent="0.25">
      <c r="A193" s="8" t="s">
        <v>53</v>
      </c>
      <c r="B193" s="9" t="s">
        <v>3</v>
      </c>
      <c r="C193" s="38"/>
      <c r="D193" s="10" t="s">
        <v>4</v>
      </c>
      <c r="E193" s="10" t="s">
        <v>5</v>
      </c>
      <c r="F193" s="10" t="s">
        <v>6</v>
      </c>
      <c r="G193" s="10" t="s">
        <v>54</v>
      </c>
      <c r="H193" s="10" t="s">
        <v>8</v>
      </c>
      <c r="I193" s="10" t="s">
        <v>9</v>
      </c>
      <c r="J193" s="11"/>
      <c r="K193" s="84"/>
      <c r="L193" s="84"/>
      <c r="M193" s="84"/>
      <c r="N193" s="84"/>
      <c r="O193" s="84"/>
      <c r="P193" s="84"/>
      <c r="Q193" s="84"/>
      <c r="R193" s="84"/>
      <c r="S193" s="84"/>
      <c r="T193" s="82"/>
      <c r="U193" s="11"/>
      <c r="V193" s="11"/>
      <c r="W193" s="11"/>
      <c r="X193" s="11"/>
      <c r="Y193" s="11"/>
      <c r="Z193" s="11"/>
    </row>
    <row r="194" spans="1:26" ht="46.5" customHeight="1" x14ac:dyDescent="0.25">
      <c r="A194" s="12" t="s">
        <v>10</v>
      </c>
      <c r="B194" s="13" t="s">
        <v>11</v>
      </c>
      <c r="C194" s="39"/>
      <c r="D194" s="13" t="s">
        <v>12</v>
      </c>
      <c r="E194" s="13" t="s">
        <v>13</v>
      </c>
      <c r="F194" s="13" t="s">
        <v>14</v>
      </c>
      <c r="G194" s="13" t="s">
        <v>15</v>
      </c>
      <c r="H194" s="13" t="s">
        <v>16</v>
      </c>
      <c r="I194" s="13" t="s">
        <v>17</v>
      </c>
      <c r="J194" s="14"/>
      <c r="K194" s="84"/>
      <c r="L194" s="84"/>
      <c r="M194" s="84"/>
      <c r="N194" s="84"/>
      <c r="O194" s="84"/>
      <c r="P194" s="84"/>
      <c r="Q194" s="84"/>
      <c r="R194" s="84"/>
      <c r="S194" s="84"/>
      <c r="T194" s="83"/>
      <c r="U194" s="14"/>
      <c r="V194" s="14"/>
      <c r="W194" s="14"/>
      <c r="X194" s="14"/>
      <c r="Y194" s="14"/>
      <c r="Z194" s="14"/>
    </row>
    <row r="195" spans="1:26" ht="24.75" customHeight="1" x14ac:dyDescent="0.25">
      <c r="A195" s="15"/>
      <c r="B195" s="16"/>
      <c r="C195" s="40"/>
      <c r="D195" s="16" t="s">
        <v>18</v>
      </c>
      <c r="E195" s="16" t="s">
        <v>18</v>
      </c>
      <c r="F195" s="16" t="s">
        <v>18</v>
      </c>
      <c r="G195" s="16"/>
      <c r="H195" s="16" t="s">
        <v>18</v>
      </c>
      <c r="I195" s="16" t="s">
        <v>18</v>
      </c>
      <c r="J195" s="4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4"/>
      <c r="V195" s="4"/>
      <c r="W195" s="4"/>
      <c r="X195" s="4"/>
      <c r="Y195" s="4"/>
      <c r="Z195" s="4"/>
    </row>
    <row r="196" spans="1:26" ht="24" customHeight="1" x14ac:dyDescent="0.25">
      <c r="A196" s="23" t="s">
        <v>55</v>
      </c>
      <c r="B196" s="24"/>
      <c r="C196" s="47"/>
      <c r="D196" s="24"/>
      <c r="E196" s="24"/>
      <c r="F196" s="24"/>
      <c r="G196" s="24"/>
      <c r="H196" s="24"/>
      <c r="I196" s="24"/>
      <c r="J196" s="25"/>
      <c r="K196" s="81"/>
      <c r="L196" s="81"/>
      <c r="M196" s="81"/>
      <c r="N196" s="81"/>
      <c r="O196" s="81"/>
      <c r="P196" s="81"/>
      <c r="Q196" s="81"/>
      <c r="R196" s="81"/>
      <c r="S196" s="81"/>
      <c r="T196" s="85"/>
      <c r="U196" s="25"/>
      <c r="V196" s="25"/>
      <c r="W196" s="25"/>
      <c r="X196" s="25"/>
      <c r="Y196" s="25"/>
      <c r="Z196" s="25"/>
    </row>
    <row r="197" spans="1:26" ht="24" customHeight="1" x14ac:dyDescent="0.25">
      <c r="A197" s="26" t="s">
        <v>56</v>
      </c>
      <c r="B197" s="24">
        <f t="shared" ref="B197:I197" si="18">B200+B203+B206+B209+B212+B215+B218+B221</f>
        <v>523</v>
      </c>
      <c r="C197" s="47"/>
      <c r="D197" s="24">
        <f t="shared" si="18"/>
        <v>21664516.370999999</v>
      </c>
      <c r="E197" s="24">
        <f t="shared" si="18"/>
        <v>7827729.9270000001</v>
      </c>
      <c r="F197" s="24">
        <f t="shared" si="18"/>
        <v>13836786.444</v>
      </c>
      <c r="G197" s="24">
        <f t="shared" si="18"/>
        <v>45115</v>
      </c>
      <c r="H197" s="24">
        <f t="shared" si="18"/>
        <v>2784262.4019999993</v>
      </c>
      <c r="I197" s="24">
        <f t="shared" si="18"/>
        <v>32084238.649</v>
      </c>
      <c r="J197" s="25"/>
      <c r="K197" s="80"/>
      <c r="L197" s="80"/>
      <c r="M197" s="80"/>
      <c r="N197" s="80"/>
      <c r="O197" s="80"/>
      <c r="P197" s="80"/>
      <c r="Q197" s="80"/>
      <c r="R197" s="80"/>
      <c r="S197" s="80"/>
      <c r="T197" s="85"/>
      <c r="U197" s="25"/>
      <c r="V197" s="25"/>
      <c r="W197" s="25"/>
      <c r="X197" s="25"/>
      <c r="Y197" s="25"/>
      <c r="Z197" s="25"/>
    </row>
    <row r="198" spans="1:26" ht="9" customHeight="1" x14ac:dyDescent="0.25">
      <c r="A198" s="27"/>
      <c r="B198" s="28"/>
      <c r="C198" s="42"/>
      <c r="D198" s="28"/>
      <c r="E198" s="28"/>
      <c r="F198" s="28"/>
      <c r="G198" s="28"/>
      <c r="H198" s="28"/>
      <c r="I198" s="28"/>
      <c r="J198" s="19"/>
      <c r="K198" s="80"/>
      <c r="L198" s="80"/>
      <c r="M198" s="80"/>
      <c r="N198" s="80"/>
      <c r="O198" s="80"/>
      <c r="P198" s="80"/>
      <c r="Q198" s="80"/>
      <c r="R198" s="80"/>
      <c r="S198" s="80"/>
      <c r="T198" s="84"/>
      <c r="U198" s="19"/>
      <c r="V198" s="19"/>
      <c r="W198" s="19"/>
      <c r="X198" s="19"/>
      <c r="Y198" s="19"/>
      <c r="Z198" s="19"/>
    </row>
    <row r="199" spans="1:26" ht="24" customHeight="1" x14ac:dyDescent="0.25">
      <c r="A199" s="29" t="s">
        <v>23</v>
      </c>
      <c r="B199" s="28"/>
      <c r="C199" s="42"/>
      <c r="D199" s="28"/>
      <c r="E199" s="28"/>
      <c r="F199" s="28"/>
      <c r="G199" s="28"/>
      <c r="H199" s="28"/>
      <c r="I199" s="28"/>
      <c r="J199" s="25"/>
      <c r="K199" s="80"/>
      <c r="L199" s="80"/>
      <c r="M199" s="80"/>
      <c r="N199" s="80"/>
      <c r="O199" s="80"/>
      <c r="P199" s="80"/>
      <c r="Q199" s="80"/>
      <c r="R199" s="80"/>
      <c r="S199" s="80"/>
      <c r="T199" s="85"/>
      <c r="U199" s="25"/>
      <c r="V199" s="25"/>
      <c r="W199" s="25"/>
      <c r="X199" s="25"/>
      <c r="Y199" s="25"/>
      <c r="Z199" s="25"/>
    </row>
    <row r="200" spans="1:26" ht="24" customHeight="1" x14ac:dyDescent="0.25">
      <c r="A200" s="27" t="s">
        <v>24</v>
      </c>
      <c r="B200" s="28">
        <v>31</v>
      </c>
      <c r="C200" s="42"/>
      <c r="D200" s="28">
        <f>49840549/1000</f>
        <v>49840.548999999999</v>
      </c>
      <c r="E200" s="28">
        <f>15923781/1000</f>
        <v>15923.781000000001</v>
      </c>
      <c r="F200" s="28">
        <f>33916768/1000</f>
        <v>33916.767999999996</v>
      </c>
      <c r="G200" s="28">
        <v>265</v>
      </c>
      <c r="H200" s="28">
        <f>10036679/1000</f>
        <v>10036.679</v>
      </c>
      <c r="I200" s="28">
        <f>10553128/1000</f>
        <v>10553.128000000001</v>
      </c>
      <c r="J200" s="25"/>
      <c r="K200" s="82"/>
      <c r="L200" s="82"/>
      <c r="M200" s="82"/>
      <c r="N200" s="82"/>
      <c r="O200" s="82"/>
      <c r="P200" s="82"/>
      <c r="Q200" s="82"/>
      <c r="R200" s="82"/>
      <c r="S200" s="82"/>
      <c r="T200" s="85"/>
      <c r="U200" s="25"/>
      <c r="V200" s="25"/>
      <c r="W200" s="25"/>
      <c r="X200" s="25"/>
      <c r="Y200" s="25"/>
      <c r="Z200" s="25"/>
    </row>
    <row r="201" spans="1:26" ht="9" customHeight="1" x14ac:dyDescent="0.25">
      <c r="A201" s="27"/>
      <c r="B201" s="28"/>
      <c r="C201" s="42"/>
      <c r="D201" s="28"/>
      <c r="E201" s="28"/>
      <c r="F201" s="28"/>
      <c r="G201" s="28"/>
      <c r="H201" s="28"/>
      <c r="I201" s="28"/>
      <c r="J201" s="25"/>
      <c r="K201" s="83"/>
      <c r="L201" s="83"/>
      <c r="M201" s="83"/>
      <c r="N201" s="83"/>
      <c r="O201" s="83"/>
      <c r="P201" s="83"/>
      <c r="Q201" s="83"/>
      <c r="R201" s="83"/>
      <c r="S201" s="83"/>
      <c r="T201" s="85"/>
      <c r="U201" s="25"/>
      <c r="V201" s="25"/>
      <c r="W201" s="25"/>
      <c r="X201" s="25"/>
      <c r="Y201" s="25"/>
      <c r="Z201" s="25"/>
    </row>
    <row r="202" spans="1:26" ht="24" customHeight="1" x14ac:dyDescent="0.25">
      <c r="A202" s="29" t="s">
        <v>25</v>
      </c>
      <c r="B202" s="28"/>
      <c r="C202" s="42"/>
      <c r="D202" s="28"/>
      <c r="E202" s="28"/>
      <c r="F202" s="28"/>
      <c r="G202" s="28"/>
      <c r="H202" s="28"/>
      <c r="I202" s="28"/>
      <c r="J202" s="25"/>
      <c r="K202" s="80"/>
      <c r="L202" s="80"/>
      <c r="M202" s="80"/>
      <c r="N202" s="80"/>
      <c r="O202" s="80"/>
      <c r="P202" s="80"/>
      <c r="Q202" s="80"/>
      <c r="R202" s="80"/>
      <c r="S202" s="80"/>
      <c r="T202" s="85"/>
      <c r="U202" s="25"/>
      <c r="V202" s="25"/>
      <c r="W202" s="25"/>
      <c r="X202" s="25"/>
      <c r="Y202" s="25"/>
      <c r="Z202" s="25"/>
    </row>
    <row r="203" spans="1:26" ht="24" customHeight="1" x14ac:dyDescent="0.25">
      <c r="A203" s="27" t="s">
        <v>26</v>
      </c>
      <c r="B203" s="28">
        <v>10</v>
      </c>
      <c r="C203" s="42"/>
      <c r="D203" s="28">
        <f>25343868/1000</f>
        <v>25343.867999999999</v>
      </c>
      <c r="E203" s="28">
        <f>7920921/1000</f>
        <v>7920.9210000000003</v>
      </c>
      <c r="F203" s="28">
        <f>17422947/1000</f>
        <v>17422.947</v>
      </c>
      <c r="G203" s="28">
        <v>87</v>
      </c>
      <c r="H203" s="28">
        <f>3603045/1000</f>
        <v>3603.0450000000001</v>
      </c>
      <c r="I203" s="28">
        <f>2147000/1000</f>
        <v>2147</v>
      </c>
      <c r="J203" s="2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25"/>
      <c r="V203" s="25"/>
      <c r="W203" s="25"/>
      <c r="X203" s="25"/>
      <c r="Y203" s="25"/>
      <c r="Z203" s="25"/>
    </row>
    <row r="204" spans="1:26" ht="9" customHeight="1" x14ac:dyDescent="0.25">
      <c r="A204" s="27"/>
      <c r="B204" s="28"/>
      <c r="C204" s="42"/>
      <c r="D204" s="28"/>
      <c r="E204" s="28"/>
      <c r="F204" s="28"/>
      <c r="G204" s="28"/>
      <c r="H204" s="28"/>
      <c r="I204" s="28"/>
      <c r="J204" s="2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25"/>
      <c r="V204" s="25"/>
      <c r="W204" s="25"/>
      <c r="X204" s="25"/>
      <c r="Y204" s="25"/>
      <c r="Z204" s="25"/>
    </row>
    <row r="205" spans="1:26" ht="24" customHeight="1" x14ac:dyDescent="0.25">
      <c r="A205" s="29" t="s">
        <v>27</v>
      </c>
      <c r="B205" s="28"/>
      <c r="C205" s="42"/>
      <c r="D205" s="28"/>
      <c r="E205" s="28"/>
      <c r="F205" s="28"/>
      <c r="G205" s="28"/>
      <c r="H205" s="28"/>
      <c r="I205" s="28"/>
      <c r="J205" s="25"/>
      <c r="K205" s="84"/>
      <c r="L205" s="84"/>
      <c r="M205" s="84"/>
      <c r="N205" s="84"/>
      <c r="O205" s="84"/>
      <c r="P205" s="84"/>
      <c r="Q205" s="84"/>
      <c r="R205" s="84"/>
      <c r="S205" s="84"/>
      <c r="T205" s="85"/>
      <c r="U205" s="25"/>
      <c r="V205" s="25"/>
      <c r="W205" s="25"/>
      <c r="X205" s="25"/>
      <c r="Y205" s="25"/>
      <c r="Z205" s="25"/>
    </row>
    <row r="206" spans="1:26" ht="24" customHeight="1" x14ac:dyDescent="0.25">
      <c r="A206" s="27" t="s">
        <v>28</v>
      </c>
      <c r="B206" s="28">
        <v>1</v>
      </c>
      <c r="C206" s="42"/>
      <c r="D206" s="28">
        <f>222949/1000</f>
        <v>222.94900000000001</v>
      </c>
      <c r="E206" s="28">
        <f>81188/1000</f>
        <v>81.188000000000002</v>
      </c>
      <c r="F206" s="28">
        <f>141761/1000</f>
        <v>141.761</v>
      </c>
      <c r="G206" s="28">
        <v>4</v>
      </c>
      <c r="H206" s="28">
        <f>98181/1000</f>
        <v>98.180999999999997</v>
      </c>
      <c r="I206" s="28">
        <f>25483/1000</f>
        <v>25.483000000000001</v>
      </c>
      <c r="J206" s="2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25"/>
      <c r="V206" s="25"/>
      <c r="W206" s="25"/>
      <c r="X206" s="25"/>
      <c r="Y206" s="25"/>
      <c r="Z206" s="25"/>
    </row>
    <row r="207" spans="1:26" ht="9" customHeight="1" x14ac:dyDescent="0.25">
      <c r="A207" s="27"/>
      <c r="B207" s="28"/>
      <c r="C207" s="42"/>
      <c r="D207" s="28"/>
      <c r="E207" s="28"/>
      <c r="F207" s="28"/>
      <c r="G207" s="28"/>
      <c r="H207" s="28"/>
      <c r="I207" s="28"/>
      <c r="J207" s="2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25"/>
      <c r="V207" s="25"/>
      <c r="W207" s="25"/>
      <c r="X207" s="25"/>
      <c r="Y207" s="25"/>
      <c r="Z207" s="25"/>
    </row>
    <row r="208" spans="1:26" ht="15.75" x14ac:dyDescent="0.25">
      <c r="A208" s="29" t="s">
        <v>29</v>
      </c>
      <c r="B208" s="28"/>
      <c r="C208" s="42"/>
      <c r="D208" s="28"/>
      <c r="E208" s="28"/>
      <c r="F208" s="28"/>
      <c r="G208" s="28"/>
      <c r="H208" s="28"/>
      <c r="I208" s="28"/>
      <c r="J208" s="2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25"/>
      <c r="V208" s="25"/>
      <c r="W208" s="25"/>
      <c r="X208" s="25"/>
      <c r="Y208" s="25"/>
      <c r="Z208" s="25"/>
    </row>
    <row r="209" spans="1:26" ht="15.75" x14ac:dyDescent="0.25">
      <c r="A209" s="27" t="s">
        <v>30</v>
      </c>
      <c r="B209" s="28">
        <v>460</v>
      </c>
      <c r="C209" s="42"/>
      <c r="D209" s="28">
        <f>19931282265/1000</f>
        <v>19931282.265000001</v>
      </c>
      <c r="E209" s="28">
        <f>7048049150/1000</f>
        <v>7048049.1500000004</v>
      </c>
      <c r="F209" s="28">
        <f>12883233115/1000</f>
        <v>12883233.115</v>
      </c>
      <c r="G209" s="28">
        <v>41376</v>
      </c>
      <c r="H209" s="28">
        <f>2539797283/1000</f>
        <v>2539797.2829999998</v>
      </c>
      <c r="I209" s="28">
        <f>26710291301/1000</f>
        <v>26710291.300999999</v>
      </c>
      <c r="J209" s="2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25"/>
      <c r="V209" s="25"/>
      <c r="W209" s="25"/>
      <c r="X209" s="25"/>
      <c r="Y209" s="25"/>
      <c r="Z209" s="25"/>
    </row>
    <row r="210" spans="1:26" ht="15.75" x14ac:dyDescent="0.25">
      <c r="A210" s="27"/>
      <c r="B210" s="28"/>
      <c r="C210" s="42"/>
      <c r="D210" s="28"/>
      <c r="E210" s="28"/>
      <c r="F210" s="28"/>
      <c r="G210" s="28"/>
      <c r="H210" s="28"/>
      <c r="I210" s="28"/>
      <c r="J210" s="2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25"/>
      <c r="V210" s="25"/>
      <c r="W210" s="25"/>
      <c r="X210" s="25"/>
      <c r="Y210" s="25"/>
      <c r="Z210" s="25"/>
    </row>
    <row r="211" spans="1:26" ht="15.75" x14ac:dyDescent="0.25">
      <c r="A211" s="29" t="s">
        <v>31</v>
      </c>
      <c r="B211" s="28"/>
      <c r="C211" s="42"/>
      <c r="D211" s="28"/>
      <c r="E211" s="28"/>
      <c r="F211" s="28"/>
      <c r="G211" s="28"/>
      <c r="H211" s="28"/>
      <c r="I211" s="28"/>
      <c r="J211" s="2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25"/>
      <c r="V211" s="25"/>
      <c r="W211" s="25"/>
      <c r="X211" s="25"/>
      <c r="Y211" s="25"/>
      <c r="Z211" s="25"/>
    </row>
    <row r="212" spans="1:26" ht="15.75" x14ac:dyDescent="0.25">
      <c r="A212" s="27" t="s">
        <v>32</v>
      </c>
      <c r="B212" s="28">
        <v>9</v>
      </c>
      <c r="C212" s="42"/>
      <c r="D212" s="28">
        <f>1228511579/1000</f>
        <v>1228511.5789999999</v>
      </c>
      <c r="E212" s="28">
        <f>479327384/1000</f>
        <v>479327.38400000002</v>
      </c>
      <c r="F212" s="28">
        <f>749184195/1000</f>
        <v>749184.19499999995</v>
      </c>
      <c r="G212" s="28">
        <v>493</v>
      </c>
      <c r="H212" s="28">
        <f>97092765/1000</f>
        <v>97092.764999999999</v>
      </c>
      <c r="I212" s="28">
        <f>4961083452/1000</f>
        <v>4961083.4519999996</v>
      </c>
      <c r="J212" s="2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25"/>
      <c r="V212" s="25"/>
      <c r="W212" s="25"/>
      <c r="X212" s="25"/>
      <c r="Y212" s="25"/>
      <c r="Z212" s="25"/>
    </row>
    <row r="213" spans="1:26" ht="15.75" x14ac:dyDescent="0.25">
      <c r="A213" s="27"/>
      <c r="B213" s="28"/>
      <c r="C213" s="42"/>
      <c r="D213" s="28"/>
      <c r="E213" s="28"/>
      <c r="F213" s="28"/>
      <c r="G213" s="28"/>
      <c r="H213" s="28"/>
      <c r="I213" s="28"/>
      <c r="J213" s="2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25"/>
      <c r="V213" s="25"/>
      <c r="W213" s="25"/>
      <c r="X213" s="25"/>
      <c r="Y213" s="25"/>
      <c r="Z213" s="25"/>
    </row>
    <row r="214" spans="1:26" ht="15.75" x14ac:dyDescent="0.25">
      <c r="A214" s="29" t="s">
        <v>33</v>
      </c>
      <c r="B214" s="28"/>
      <c r="C214" s="42"/>
      <c r="D214" s="28"/>
      <c r="E214" s="28"/>
      <c r="F214" s="28"/>
      <c r="G214" s="28"/>
      <c r="H214" s="28"/>
      <c r="I214" s="28"/>
      <c r="J214" s="2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25"/>
      <c r="V214" s="25"/>
      <c r="W214" s="25"/>
      <c r="X214" s="25"/>
      <c r="Y214" s="25"/>
      <c r="Z214" s="25"/>
    </row>
    <row r="215" spans="1:26" ht="15.75" x14ac:dyDescent="0.25">
      <c r="A215" s="27" t="s">
        <v>34</v>
      </c>
      <c r="B215" s="28">
        <v>0</v>
      </c>
      <c r="C215" s="42"/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25"/>
      <c r="V215" s="25"/>
      <c r="W215" s="25"/>
      <c r="X215" s="25"/>
      <c r="Y215" s="25"/>
      <c r="Z215" s="25"/>
    </row>
    <row r="216" spans="1:26" ht="15.75" x14ac:dyDescent="0.25">
      <c r="A216" s="27"/>
      <c r="B216" s="28"/>
      <c r="C216" s="42"/>
      <c r="D216" s="28"/>
      <c r="E216" s="28"/>
      <c r="F216" s="28"/>
      <c r="G216" s="28"/>
      <c r="H216" s="28"/>
      <c r="I216" s="28"/>
      <c r="J216" s="2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25"/>
      <c r="V216" s="25"/>
      <c r="W216" s="25"/>
      <c r="X216" s="25"/>
      <c r="Y216" s="25"/>
      <c r="Z216" s="25"/>
    </row>
    <row r="217" spans="1:26" ht="15.75" x14ac:dyDescent="0.25">
      <c r="A217" s="29" t="s">
        <v>35</v>
      </c>
      <c r="B217" s="28"/>
      <c r="C217" s="42"/>
      <c r="D217" s="28"/>
      <c r="E217" s="28"/>
      <c r="F217" s="28"/>
      <c r="G217" s="28"/>
      <c r="H217" s="28"/>
      <c r="I217" s="28"/>
      <c r="J217" s="2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25"/>
      <c r="V217" s="25"/>
      <c r="W217" s="25"/>
      <c r="X217" s="25"/>
      <c r="Y217" s="25"/>
      <c r="Z217" s="25"/>
    </row>
    <row r="218" spans="1:26" ht="21.75" customHeight="1" x14ac:dyDescent="0.25">
      <c r="A218" s="27" t="s">
        <v>36</v>
      </c>
      <c r="B218" s="28">
        <v>7</v>
      </c>
      <c r="C218" s="42"/>
      <c r="D218" s="28">
        <f>367710042/1000</f>
        <v>367710.04200000002</v>
      </c>
      <c r="E218" s="28">
        <f>256086531/1000</f>
        <v>256086.53099999999</v>
      </c>
      <c r="F218" s="28">
        <f>111623511/1000</f>
        <v>111623.511</v>
      </c>
      <c r="G218" s="28">
        <v>2633</v>
      </c>
      <c r="H218" s="28">
        <f>113516422/1000</f>
        <v>113516.42200000001</v>
      </c>
      <c r="I218" s="28">
        <f>376452878/1000</f>
        <v>376452.87800000003</v>
      </c>
      <c r="J218" s="2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25"/>
      <c r="V218" s="25"/>
      <c r="W218" s="25"/>
      <c r="X218" s="25"/>
      <c r="Y218" s="25"/>
      <c r="Z218" s="25"/>
    </row>
    <row r="219" spans="1:26" ht="23.25" customHeight="1" x14ac:dyDescent="0.25">
      <c r="A219" s="27"/>
      <c r="B219" s="28"/>
      <c r="C219" s="42"/>
      <c r="D219" s="28"/>
      <c r="E219" s="28"/>
      <c r="F219" s="28"/>
      <c r="G219" s="28"/>
      <c r="H219" s="28"/>
      <c r="I219" s="28"/>
      <c r="J219" s="19"/>
      <c r="K219" s="85"/>
      <c r="L219" s="85"/>
      <c r="M219" s="85"/>
      <c r="N219" s="85"/>
      <c r="O219" s="85"/>
      <c r="P219" s="85"/>
      <c r="Q219" s="85"/>
      <c r="R219" s="85"/>
      <c r="S219" s="85"/>
      <c r="T219" s="84"/>
      <c r="U219" s="19"/>
      <c r="V219" s="19"/>
      <c r="W219" s="19"/>
      <c r="X219" s="19"/>
      <c r="Y219" s="19"/>
      <c r="Z219" s="19"/>
    </row>
    <row r="220" spans="1:26" ht="15.75" x14ac:dyDescent="0.25">
      <c r="A220" s="29" t="s">
        <v>37</v>
      </c>
      <c r="B220" s="28"/>
      <c r="C220" s="42"/>
      <c r="D220" s="28"/>
      <c r="E220" s="28"/>
      <c r="F220" s="28"/>
      <c r="G220" s="28"/>
      <c r="H220" s="28"/>
      <c r="I220" s="28"/>
      <c r="J220" s="2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25"/>
      <c r="V220" s="25"/>
      <c r="W220" s="25"/>
      <c r="X220" s="25"/>
      <c r="Y220" s="25"/>
      <c r="Z220" s="25"/>
    </row>
    <row r="221" spans="1:26" ht="15.75" x14ac:dyDescent="0.25">
      <c r="A221" s="27" t="s">
        <v>38</v>
      </c>
      <c r="B221" s="28">
        <v>5</v>
      </c>
      <c r="C221" s="42"/>
      <c r="D221" s="28">
        <f>61605119/1000</f>
        <v>61605.118999999999</v>
      </c>
      <c r="E221" s="28">
        <f>20340972/1000</f>
        <v>20340.972000000002</v>
      </c>
      <c r="F221" s="28">
        <f>41264147/1000</f>
        <v>41264.146999999997</v>
      </c>
      <c r="G221" s="28">
        <v>257</v>
      </c>
      <c r="H221" s="28">
        <f>20118027/1000</f>
        <v>20118.026999999998</v>
      </c>
      <c r="I221" s="28">
        <f>23685407/1000</f>
        <v>23685.406999999999</v>
      </c>
      <c r="J221" s="2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25"/>
      <c r="V221" s="25"/>
      <c r="W221" s="25"/>
      <c r="X221" s="25"/>
      <c r="Y221" s="25"/>
      <c r="Z221" s="25"/>
    </row>
    <row r="222" spans="1:26" ht="15.75" x14ac:dyDescent="0.25">
      <c r="A222" s="27"/>
      <c r="B222" s="32"/>
      <c r="C222" s="48"/>
      <c r="D222" s="32"/>
      <c r="E222" s="32"/>
      <c r="F222" s="32"/>
      <c r="G222" s="32"/>
      <c r="H222" s="32"/>
      <c r="I222" s="32"/>
      <c r="J222" s="19"/>
      <c r="K222" s="85"/>
      <c r="L222" s="85"/>
      <c r="M222" s="85"/>
      <c r="N222" s="85"/>
      <c r="O222" s="85"/>
      <c r="P222" s="85"/>
      <c r="Q222" s="85"/>
      <c r="R222" s="85"/>
      <c r="S222" s="85"/>
      <c r="T222" s="84"/>
      <c r="U222" s="19"/>
      <c r="V222" s="19"/>
      <c r="W222" s="19"/>
      <c r="X222" s="19"/>
      <c r="Y222" s="19"/>
      <c r="Z222" s="19"/>
    </row>
    <row r="223" spans="1:26" ht="9.75" customHeight="1" x14ac:dyDescent="0.25">
      <c r="A223" s="21"/>
      <c r="B223" s="31"/>
      <c r="C223" s="44"/>
      <c r="D223" s="31"/>
      <c r="E223" s="31"/>
      <c r="F223" s="31"/>
      <c r="G223" s="31"/>
      <c r="H223" s="31"/>
      <c r="I223" s="31"/>
      <c r="J223" s="19"/>
      <c r="K223" s="85"/>
      <c r="L223" s="85"/>
      <c r="M223" s="85"/>
      <c r="N223" s="85"/>
      <c r="O223" s="85"/>
      <c r="P223" s="85"/>
      <c r="Q223" s="85"/>
      <c r="R223" s="85"/>
      <c r="S223" s="85"/>
      <c r="T223" s="84"/>
      <c r="U223" s="19"/>
      <c r="V223" s="19"/>
      <c r="W223" s="19"/>
      <c r="X223" s="19"/>
      <c r="Y223" s="19"/>
      <c r="Z223" s="19"/>
    </row>
    <row r="224" spans="1:26" ht="15" customHeight="1" x14ac:dyDescent="0.25">
      <c r="K224" s="85"/>
      <c r="L224" s="85"/>
      <c r="M224" s="85"/>
      <c r="N224" s="85"/>
      <c r="O224" s="85"/>
      <c r="P224" s="85"/>
      <c r="Q224" s="85"/>
      <c r="R224" s="85"/>
      <c r="S224" s="85"/>
    </row>
    <row r="225" spans="11:19" ht="15" customHeight="1" x14ac:dyDescent="0.25">
      <c r="K225" s="85"/>
      <c r="L225" s="85"/>
      <c r="M225" s="85"/>
      <c r="N225" s="85"/>
      <c r="O225" s="85"/>
      <c r="P225" s="85"/>
      <c r="Q225" s="85"/>
      <c r="R225" s="85"/>
      <c r="S225" s="85"/>
    </row>
    <row r="226" spans="11:19" ht="15" customHeight="1" x14ac:dyDescent="0.25">
      <c r="K226" s="84"/>
      <c r="L226" s="84"/>
      <c r="M226" s="84"/>
      <c r="N226" s="84"/>
      <c r="O226" s="84"/>
      <c r="P226" s="84"/>
      <c r="Q226" s="84"/>
      <c r="R226" s="84"/>
      <c r="S226" s="84"/>
    </row>
    <row r="227" spans="11:19" ht="15" customHeight="1" x14ac:dyDescent="0.25">
      <c r="K227" s="85"/>
      <c r="L227" s="85"/>
      <c r="M227" s="85"/>
      <c r="N227" s="85"/>
      <c r="O227" s="85"/>
      <c r="P227" s="85"/>
      <c r="Q227" s="85"/>
      <c r="R227" s="85"/>
      <c r="S227" s="85"/>
    </row>
    <row r="228" spans="11:19" ht="15" customHeight="1" x14ac:dyDescent="0.25">
      <c r="K228" s="85"/>
      <c r="L228" s="85"/>
      <c r="M228" s="85"/>
      <c r="N228" s="85"/>
      <c r="O228" s="85"/>
      <c r="P228" s="85"/>
      <c r="Q228" s="85"/>
      <c r="R228" s="85"/>
      <c r="S228" s="85"/>
    </row>
    <row r="229" spans="11:19" ht="15" customHeight="1" x14ac:dyDescent="0.25">
      <c r="K229" s="84"/>
      <c r="L229" s="84"/>
      <c r="M229" s="84"/>
      <c r="N229" s="84"/>
      <c r="O229" s="84"/>
      <c r="P229" s="84"/>
      <c r="Q229" s="84"/>
      <c r="R229" s="84"/>
      <c r="S229" s="84"/>
    </row>
    <row r="230" spans="11:19" ht="15" customHeight="1" x14ac:dyDescent="0.25">
      <c r="K230" s="84"/>
      <c r="L230" s="84"/>
      <c r="M230" s="84"/>
      <c r="N230" s="84"/>
      <c r="O230" s="84"/>
      <c r="P230" s="84"/>
      <c r="Q230" s="84"/>
      <c r="R230" s="84"/>
      <c r="S230" s="84"/>
    </row>
  </sheetData>
  <mergeCells count="12">
    <mergeCell ref="A2:I2"/>
    <mergeCell ref="A3:I3"/>
    <mergeCell ref="A154:I154"/>
    <mergeCell ref="A189:I189"/>
    <mergeCell ref="A190:I190"/>
    <mergeCell ref="A42:I42"/>
    <mergeCell ref="A43:I43"/>
    <mergeCell ref="A81:I81"/>
    <mergeCell ref="A82:I82"/>
    <mergeCell ref="A117:I117"/>
    <mergeCell ref="A118:I118"/>
    <mergeCell ref="A153:I15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9" max="8" man="1"/>
    <brk id="115" max="8" man="1"/>
    <brk id="151" max="8" man="1"/>
    <brk id="187" max="8" man="1"/>
  </rowBreaks>
  <colBreaks count="1" manualBreakCount="1">
    <brk id="9" min="40" max="1039" man="1"/>
  </colBreaks>
  <ignoredErrors>
    <ignoredError sqref="G12 G17 G21 G24 G27 G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7 By Taraf sah</vt:lpstr>
      <vt:lpstr>'Jadual 7 By Taraf sah'!Print_Area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2025-09-26T04:05:58Z</cp:lastPrinted>
  <dcterms:created xsi:type="dcterms:W3CDTF">2025-04-22T06:15:03Z</dcterms:created>
  <dcterms:modified xsi:type="dcterms:W3CDTF">2025-09-26T08:54:56Z</dcterms:modified>
</cp:coreProperties>
</file>